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328"/>
  <workbookPr updateLinks="always"/>
  <mc:AlternateContent xmlns:mc="http://schemas.openxmlformats.org/markup-compatibility/2006">
    <mc:Choice Requires="x15">
      <x15ac:absPath xmlns:x15ac="http://schemas.microsoft.com/office/spreadsheetml/2010/11/ac" url="C:\Users\碩文\Documents\000miya\LPserver\sapp\GrndSmry\"/>
    </mc:Choice>
  </mc:AlternateContent>
  <xr:revisionPtr revIDLastSave="0" documentId="13_ncr:1_{AC5122D4-571B-46FA-A284-89A144D78023}" xr6:coauthVersionLast="47" xr6:coauthVersionMax="47" xr10:uidLastSave="{00000000-0000-0000-0000-000000000000}"/>
  <bookViews>
    <workbookView xWindow="756" yWindow="252" windowWidth="22284" windowHeight="10836" xr2:uid="{00000000-000D-0000-FFFF-FFFF00000000}"/>
  </bookViews>
  <sheets>
    <sheet name="表紙" sheetId="3" r:id="rId1"/>
    <sheet name="Map_0" sheetId="12" r:id="rId2"/>
    <sheet name="Map_1" sheetId="1" r:id="rId3"/>
    <sheet name="4" sheetId="4" r:id="rId4"/>
    <sheet name="4_1" sheetId="16" r:id="rId5"/>
    <sheet name="5" sheetId="5" r:id="rId6"/>
    <sheet name="6" sheetId="6" r:id="rId7"/>
    <sheet name="7" sheetId="7" r:id="rId8"/>
    <sheet name="8" sheetId="8" r:id="rId9"/>
    <sheet name="10" sheetId="10" r:id="rId10"/>
    <sheet name="11" sheetId="11" r:id="rId11"/>
    <sheet name="Ref_A" sheetId="9" r:id="rId12"/>
    <sheet name="Ref_移動所要時間" sheetId="13" r:id="rId13"/>
    <sheet name="Ref_道央部交通網" sheetId="14" r:id="rId14"/>
    <sheet name="Ref_Map1" sheetId="17" r:id="rId15"/>
  </sheets>
  <externalReferences>
    <externalReference r:id="rId16"/>
    <externalReference r:id="rId17"/>
    <externalReference r:id="rId18"/>
    <externalReference r:id="rId19"/>
    <externalReference r:id="rId20"/>
  </externalReferences>
  <definedNames>
    <definedName name="_１_３">Map_1!$A$17</definedName>
    <definedName name="_10">'10'!$A$1</definedName>
    <definedName name="_10_１１">Map_1!$A$84</definedName>
    <definedName name="_10０_１0２">Map_1!$A$115</definedName>
    <definedName name="_10３_１０５">Map_1!$A$145</definedName>
    <definedName name="_１０６">Map_1!$A$168</definedName>
    <definedName name="_11">'11'!$A$1</definedName>
    <definedName name="_1ee">[1]D1_3!$AD$4</definedName>
    <definedName name="_４">'4'!$A$1</definedName>
    <definedName name="_４_６">Map_1!$A$44</definedName>
    <definedName name="_5">'5'!$A$1</definedName>
    <definedName name="_6">'6'!$A$1</definedName>
    <definedName name="_６西">[1]D4_6!$B$75</definedName>
    <definedName name="_６東">[1]D4_6!$B$67</definedName>
    <definedName name="_６南">[1]D4_6!$B$83</definedName>
    <definedName name="_7">'7'!$A$1</definedName>
    <definedName name="_７_９">Map_1!$A$64</definedName>
    <definedName name="_8">'8'!$A$1</definedName>
    <definedName name="_9">'10'!$A$1</definedName>
    <definedName name="「自動車移動の所要時間分布の推移_道央都市圏_」">Ref_移動所要時間!$A$1</definedName>
    <definedName name="CityConv50A" localSheetId="1">Map_0!$A$117</definedName>
    <definedName name="環状通_混雑度">Map_0!$A$1</definedName>
    <definedName name="環状通_混雑度_車線">Ref_A!$A$1</definedName>
    <definedName name="札幌市都心部交通対策_第四回PT調査結果からの推計">Ref_道央部交通網!$A$1:$F$1</definedName>
    <definedName name="車両交通量調査依頼">Map_1!$A$1:$B$1</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P119" i="12" l="1"/>
  <c r="Q119" i="12" s="1"/>
  <c r="P121" i="12"/>
  <c r="Q121" i="12" s="1"/>
  <c r="P123" i="12"/>
  <c r="Q123" i="12" s="1"/>
  <c r="P125" i="12"/>
  <c r="Q125" i="12" s="1"/>
  <c r="L125" i="12" l="1"/>
  <c r="L121" i="12"/>
  <c r="L119" i="12"/>
  <c r="G123" i="12"/>
  <c r="L123" i="12" s="1"/>
  <c r="N232" i="13" l="1"/>
  <c r="N231" i="13"/>
  <c r="M230" i="13"/>
  <c r="N216" i="13"/>
  <c r="N217" i="13"/>
  <c r="N218" i="13"/>
  <c r="N219" i="13"/>
  <c r="N220" i="13"/>
  <c r="N221" i="13"/>
  <c r="N222" i="13"/>
  <c r="N223" i="13"/>
  <c r="N224" i="13"/>
  <c r="N225" i="13"/>
  <c r="N226" i="13"/>
  <c r="N227" i="13"/>
  <c r="N228" i="13"/>
  <c r="N229" i="13"/>
  <c r="N198" i="13"/>
  <c r="N199" i="13"/>
  <c r="N200" i="13"/>
  <c r="N201" i="13"/>
  <c r="N202" i="13"/>
  <c r="N203" i="13"/>
  <c r="N230" i="13" s="1"/>
  <c r="N204" i="13"/>
  <c r="N205" i="13"/>
  <c r="N206" i="13"/>
  <c r="N207" i="13"/>
  <c r="N208" i="13"/>
  <c r="N209" i="13"/>
  <c r="N210" i="13"/>
  <c r="N211" i="13"/>
  <c r="N212" i="13"/>
  <c r="N213" i="13"/>
  <c r="N214" i="13"/>
  <c r="N215" i="13"/>
  <c r="N197" i="13"/>
  <c r="L230" i="13"/>
  <c r="K230" i="13"/>
  <c r="H30" i="16" l="1"/>
  <c r="E29" i="16"/>
  <c r="F30" i="16" s="1"/>
  <c r="H27" i="16"/>
  <c r="E26" i="16"/>
  <c r="F27" i="16" s="1"/>
  <c r="H23" i="16"/>
  <c r="E22" i="16"/>
  <c r="F23" i="16" s="1"/>
  <c r="H20" i="16"/>
  <c r="J23" i="16" s="1"/>
  <c r="E19" i="16"/>
  <c r="F20" i="16" s="1"/>
  <c r="H16" i="16"/>
  <c r="E15" i="16"/>
  <c r="F16" i="16" s="1"/>
  <c r="H13" i="16"/>
  <c r="J16" i="16" s="1"/>
  <c r="E12" i="16"/>
  <c r="F13" i="16" s="1"/>
  <c r="F10" i="16"/>
  <c r="F17" i="16" s="1"/>
  <c r="F24" i="16" s="1"/>
  <c r="H9" i="16"/>
  <c r="E8" i="16"/>
  <c r="F9" i="16" s="1"/>
  <c r="H6" i="16"/>
  <c r="B6" i="16"/>
  <c r="B9" i="16" s="1"/>
  <c r="B13" i="16" s="1"/>
  <c r="B16" i="16" s="1"/>
  <c r="B20" i="16" s="1"/>
  <c r="E5" i="16"/>
  <c r="F6" i="16" s="1"/>
  <c r="T2" i="16" s="1"/>
  <c r="R1" i="16"/>
  <c r="F1" i="16"/>
  <c r="L2" i="16" s="1"/>
  <c r="T3" i="16" l="1"/>
  <c r="T4" i="16" s="1"/>
  <c r="J30" i="16"/>
  <c r="M30" i="16" s="1"/>
  <c r="I9" i="16"/>
  <c r="I16" i="16"/>
  <c r="I23" i="16"/>
  <c r="I30" i="16"/>
  <c r="L9" i="16"/>
  <c r="J9" i="16"/>
  <c r="M9" i="16" s="1"/>
  <c r="G16" i="16"/>
  <c r="I13" i="16"/>
  <c r="G23" i="16"/>
  <c r="I20" i="16"/>
  <c r="I26" i="16"/>
  <c r="G30" i="16"/>
  <c r="G9" i="16"/>
  <c r="I6" i="16"/>
  <c r="B27" i="16"/>
  <c r="B23" i="16"/>
  <c r="B30" i="16" s="1"/>
  <c r="L30" i="16" s="1"/>
  <c r="M16" i="16"/>
  <c r="L16" i="16"/>
  <c r="M23" i="16"/>
  <c r="L23" i="16"/>
  <c r="L6" i="16"/>
  <c r="L13" i="16"/>
  <c r="L20" i="16"/>
  <c r="L27" i="16"/>
  <c r="N30" i="16" l="1"/>
  <c r="N29" i="16" s="1"/>
  <c r="N16" i="16"/>
  <c r="N15" i="16" s="1"/>
  <c r="R3" i="16"/>
  <c r="S3" i="16" s="1"/>
  <c r="N23" i="16"/>
  <c r="N22" i="16" s="1"/>
  <c r="M29" i="16"/>
  <c r="O29" i="16" s="1"/>
  <c r="O30" i="16"/>
  <c r="M15" i="16"/>
  <c r="O16" i="16"/>
  <c r="M8" i="16"/>
  <c r="G8" i="16"/>
  <c r="K9" i="16"/>
  <c r="J8" i="16" s="1"/>
  <c r="G22" i="16"/>
  <c r="K23" i="16"/>
  <c r="J22" i="16" s="1"/>
  <c r="G15" i="16"/>
  <c r="K16" i="16"/>
  <c r="J15" i="16" s="1"/>
  <c r="N9" i="16"/>
  <c r="N8" i="16" s="1"/>
  <c r="R2" i="16"/>
  <c r="M22" i="16"/>
  <c r="G29" i="16"/>
  <c r="K30" i="16"/>
  <c r="J29" i="16" s="1"/>
  <c r="O22" i="16" l="1"/>
  <c r="O15" i="16"/>
  <c r="O23" i="16"/>
  <c r="O9" i="16"/>
  <c r="S2" i="16"/>
  <c r="R4" i="16"/>
  <c r="S4" i="16" s="1"/>
  <c r="O8" i="16"/>
  <c r="U14" i="12"/>
  <c r="W15" i="12"/>
  <c r="T14" i="12"/>
  <c r="R21" i="12"/>
  <c r="R19" i="12"/>
  <c r="R17" i="12"/>
  <c r="AH98" i="9"/>
  <c r="AH101" i="9" s="1"/>
  <c r="BI100" i="9"/>
  <c r="BI95" i="9"/>
  <c r="BI92" i="9"/>
  <c r="BI91" i="9"/>
  <c r="BI90" i="9"/>
  <c r="AH94" i="9"/>
  <c r="BI94" i="9" s="1"/>
  <c r="AH97" i="9"/>
  <c r="BI97" i="9" s="1"/>
  <c r="Q1" i="11"/>
  <c r="Q1" i="10"/>
  <c r="Q1" i="8"/>
  <c r="L23" i="7"/>
  <c r="L9" i="7" l="1"/>
  <c r="L16" i="7"/>
  <c r="L30" i="7"/>
  <c r="E33" i="7"/>
  <c r="E33" i="6"/>
  <c r="Q1" i="4"/>
  <c r="D32" i="5"/>
  <c r="E19" i="10" l="1"/>
  <c r="AH75" i="9" l="1"/>
  <c r="AG75" i="9"/>
  <c r="AG63" i="9"/>
  <c r="AH63" i="9"/>
  <c r="AI51" i="9"/>
  <c r="AH51" i="9"/>
  <c r="AG51" i="9"/>
  <c r="AI39" i="9"/>
  <c r="AH39" i="9"/>
  <c r="AG39" i="9"/>
  <c r="AI28" i="9"/>
  <c r="AI27" i="9"/>
  <c r="AH27" i="9"/>
  <c r="AG27" i="9"/>
  <c r="AI16" i="9"/>
  <c r="AI15" i="9"/>
  <c r="AG15" i="9"/>
  <c r="AG3" i="9"/>
  <c r="AH15" i="9"/>
  <c r="AI4" i="9"/>
  <c r="AI3" i="9"/>
  <c r="AH3" i="9"/>
  <c r="BG2" i="9"/>
  <c r="BG89" i="9" s="1"/>
  <c r="AU2" i="9"/>
  <c r="AU89" i="9" s="1"/>
  <c r="AV2" i="9"/>
  <c r="AV89" i="9" s="1"/>
  <c r="AW2" i="9"/>
  <c r="AW89" i="9" s="1"/>
  <c r="AX2" i="9"/>
  <c r="AX89" i="9" s="1"/>
  <c r="AY2" i="9"/>
  <c r="AY89" i="9" s="1"/>
  <c r="AZ2" i="9"/>
  <c r="AZ89" i="9" s="1"/>
  <c r="BA2" i="9"/>
  <c r="BA89" i="9" s="1"/>
  <c r="BB2" i="9"/>
  <c r="BB89" i="9" s="1"/>
  <c r="BC2" i="9"/>
  <c r="BC89" i="9" s="1"/>
  <c r="BD2" i="9"/>
  <c r="BD89" i="9" s="1"/>
  <c r="BE2" i="9"/>
  <c r="BE89" i="9" s="1"/>
  <c r="BF2" i="9"/>
  <c r="BF89" i="9" s="1"/>
  <c r="AK2" i="9"/>
  <c r="AK89" i="9" s="1"/>
  <c r="AL2" i="9"/>
  <c r="AL89" i="9" s="1"/>
  <c r="AM2" i="9"/>
  <c r="AM89" i="9" s="1"/>
  <c r="AN2" i="9"/>
  <c r="AN89" i="9" s="1"/>
  <c r="AO2" i="9"/>
  <c r="AO89" i="9" s="1"/>
  <c r="AP2" i="9"/>
  <c r="AP89" i="9" s="1"/>
  <c r="AQ2" i="9"/>
  <c r="AQ89" i="9" s="1"/>
  <c r="AR2" i="9"/>
  <c r="AR89" i="9" s="1"/>
  <c r="AS2" i="9"/>
  <c r="AS89" i="9" s="1"/>
  <c r="AT2" i="9"/>
  <c r="AT89" i="9" s="1"/>
  <c r="AJ2" i="9"/>
  <c r="AJ89" i="9" s="1"/>
  <c r="D29" i="13"/>
  <c r="A23" i="13"/>
  <c r="A22" i="13"/>
  <c r="G14" i="13"/>
  <c r="G13" i="13"/>
  <c r="D13" i="13"/>
  <c r="G12" i="13"/>
  <c r="E12" i="13"/>
  <c r="C12" i="13"/>
  <c r="Q11" i="13"/>
  <c r="P11" i="13"/>
  <c r="N11" i="13"/>
  <c r="M11" i="13"/>
  <c r="L11" i="13"/>
  <c r="K11" i="13"/>
  <c r="J11" i="13"/>
  <c r="I11" i="13"/>
  <c r="H11" i="13"/>
  <c r="G11" i="13"/>
  <c r="F11" i="13"/>
  <c r="E11" i="13"/>
  <c r="D11" i="13"/>
  <c r="C11" i="13"/>
  <c r="B11" i="13"/>
  <c r="Q8" i="13"/>
  <c r="P8" i="13"/>
  <c r="N8" i="13"/>
  <c r="M8" i="13"/>
  <c r="L8" i="13"/>
  <c r="K8" i="13"/>
  <c r="J8" i="13"/>
  <c r="I8" i="13"/>
  <c r="H8" i="13"/>
  <c r="G8" i="13"/>
  <c r="F8" i="13"/>
  <c r="E8" i="13"/>
  <c r="D8" i="13"/>
  <c r="C8" i="13"/>
  <c r="B8" i="13"/>
  <c r="R7" i="13"/>
  <c r="A17" i="13" s="1"/>
  <c r="R6" i="13"/>
  <c r="P4" i="13"/>
  <c r="N4" i="13"/>
  <c r="M4" i="13"/>
  <c r="L4" i="13"/>
  <c r="K4" i="13"/>
  <c r="J4" i="13"/>
  <c r="I4" i="13"/>
  <c r="H4" i="13"/>
  <c r="G4" i="13"/>
  <c r="F4" i="13"/>
  <c r="E4" i="13"/>
  <c r="D4" i="13"/>
  <c r="C4" i="13"/>
  <c r="B4" i="13"/>
  <c r="P3" i="13"/>
  <c r="N3" i="13"/>
  <c r="M3" i="13"/>
  <c r="L3" i="13"/>
  <c r="K3" i="13"/>
  <c r="J3" i="13"/>
  <c r="I3" i="13"/>
  <c r="H3" i="13"/>
  <c r="G3" i="13"/>
  <c r="F3" i="13"/>
  <c r="E3" i="13"/>
  <c r="D3" i="13"/>
  <c r="C3" i="13"/>
  <c r="B3" i="13"/>
  <c r="D9" i="13" l="1"/>
  <c r="D21" i="13" s="1"/>
  <c r="L9" i="13"/>
  <c r="L21" i="13" s="1"/>
  <c r="D10" i="13"/>
  <c r="L10" i="13"/>
  <c r="L12" i="13"/>
  <c r="H9" i="13"/>
  <c r="H21" i="13" s="1"/>
  <c r="Q9" i="13"/>
  <c r="Q21" i="13" s="1"/>
  <c r="H10" i="13"/>
  <c r="Q10" i="13"/>
  <c r="B12" i="13"/>
  <c r="B17" i="13" s="1"/>
  <c r="D12" i="13"/>
  <c r="F12" i="13"/>
  <c r="F17" i="13" s="1"/>
  <c r="H12" i="13"/>
  <c r="Q12" i="13"/>
  <c r="R8" i="13"/>
  <c r="B9" i="13"/>
  <c r="B21" i="13" s="1"/>
  <c r="F9" i="13"/>
  <c r="F21" i="13" s="1"/>
  <c r="J9" i="13"/>
  <c r="J21" i="13" s="1"/>
  <c r="N9" i="13"/>
  <c r="N21" i="13" s="1"/>
  <c r="B10" i="13"/>
  <c r="F10" i="13"/>
  <c r="J10" i="13"/>
  <c r="N10" i="13"/>
  <c r="J12" i="13"/>
  <c r="N12" i="13"/>
  <c r="B13" i="13"/>
  <c r="D23" i="13" s="1"/>
  <c r="E29" i="13" s="1"/>
  <c r="E30" i="13" s="1"/>
  <c r="E13" i="13"/>
  <c r="G23" i="13" s="1"/>
  <c r="E23" i="13" s="1"/>
  <c r="B14" i="13"/>
  <c r="G26" i="13" s="1"/>
  <c r="B26" i="13" s="1"/>
  <c r="D17" i="13"/>
  <c r="Q16" i="13"/>
  <c r="D16" i="13"/>
  <c r="C9" i="13"/>
  <c r="C21" i="13" s="1"/>
  <c r="E9" i="13"/>
  <c r="E21" i="13" s="1"/>
  <c r="G9" i="13"/>
  <c r="G21" i="13" s="1"/>
  <c r="I9" i="13"/>
  <c r="I21" i="13" s="1"/>
  <c r="K9" i="13"/>
  <c r="K21" i="13" s="1"/>
  <c r="M9" i="13"/>
  <c r="M21" i="13" s="1"/>
  <c r="P9" i="13"/>
  <c r="P21" i="13" s="1"/>
  <c r="R9" i="13"/>
  <c r="C10" i="13"/>
  <c r="E10" i="13"/>
  <c r="G10" i="13"/>
  <c r="I10" i="13"/>
  <c r="K10" i="13"/>
  <c r="M10" i="13"/>
  <c r="P10" i="13"/>
  <c r="I12" i="13"/>
  <c r="K12" i="13"/>
  <c r="M12" i="13"/>
  <c r="P12" i="13"/>
  <c r="E22" i="13"/>
  <c r="D22" i="13" s="1"/>
  <c r="G22" i="13" l="1"/>
  <c r="F22" i="13" s="1"/>
  <c r="C22" i="13"/>
  <c r="I22" i="13" s="1"/>
  <c r="J22" i="13" s="1"/>
  <c r="I26" i="13"/>
  <c r="J26" i="13" s="1"/>
  <c r="B23" i="13"/>
  <c r="J16" i="13"/>
  <c r="B18" i="13"/>
  <c r="B16" i="13"/>
  <c r="H16" i="13"/>
  <c r="L16" i="13"/>
  <c r="B19" i="13"/>
  <c r="R12" i="13"/>
  <c r="I23" i="13"/>
  <c r="J23" i="13" s="1"/>
  <c r="F25" i="13"/>
  <c r="H25" i="13" s="1"/>
  <c r="I25" i="13" s="1"/>
  <c r="F16" i="13"/>
  <c r="N16" i="13"/>
  <c r="E18" i="13"/>
  <c r="C16" i="13"/>
  <c r="G16" i="13"/>
  <c r="K16" i="13"/>
  <c r="P16" i="13"/>
  <c r="E24" i="13"/>
  <c r="E16" i="13"/>
  <c r="I16" i="13"/>
  <c r="M16" i="13"/>
  <c r="B25" i="13" l="1"/>
  <c r="B22" i="13"/>
  <c r="G29" i="13"/>
  <c r="G30" i="13" s="1"/>
  <c r="B24" i="13"/>
  <c r="G24" i="13"/>
  <c r="H24" i="13" s="1"/>
  <c r="D78" i="9" l="1"/>
  <c r="D80" i="9" s="1"/>
  <c r="D82" i="9" s="1"/>
  <c r="D86" i="9" s="1"/>
  <c r="AI76" i="9" s="1"/>
  <c r="D77" i="9"/>
  <c r="D79" i="9" s="1"/>
  <c r="D81" i="9" s="1"/>
  <c r="D85" i="9" s="1"/>
  <c r="AI75" i="9" s="1"/>
  <c r="E76" i="9"/>
  <c r="A76" i="9"/>
  <c r="A77" i="9" s="1"/>
  <c r="A78" i="9" s="1"/>
  <c r="A79" i="9" s="1"/>
  <c r="A80" i="9" s="1"/>
  <c r="A81" i="9" s="1"/>
  <c r="A82" i="9" s="1"/>
  <c r="A83" i="9" s="1"/>
  <c r="A84" i="9" s="1"/>
  <c r="A85" i="9" s="1"/>
  <c r="A86" i="9" s="1"/>
  <c r="H30" i="11"/>
  <c r="H27" i="11"/>
  <c r="E29" i="11"/>
  <c r="F30" i="11" s="1"/>
  <c r="E26" i="11"/>
  <c r="F27" i="11" s="1"/>
  <c r="H23" i="11"/>
  <c r="E15" i="10"/>
  <c r="E12" i="10"/>
  <c r="E8" i="10"/>
  <c r="E5" i="10"/>
  <c r="E22" i="11"/>
  <c r="F23" i="11" s="1"/>
  <c r="E19" i="11"/>
  <c r="E15" i="11"/>
  <c r="F16" i="11" s="1"/>
  <c r="E12" i="11"/>
  <c r="F13" i="11" s="1"/>
  <c r="E8" i="11"/>
  <c r="F9" i="11" s="1"/>
  <c r="E5" i="11"/>
  <c r="F6" i="11" s="1"/>
  <c r="H20" i="11"/>
  <c r="H16" i="11"/>
  <c r="H13" i="11"/>
  <c r="H9" i="11"/>
  <c r="H6" i="11"/>
  <c r="B6" i="11"/>
  <c r="B9" i="11" s="1"/>
  <c r="B13" i="11" s="1"/>
  <c r="B16" i="11" s="1"/>
  <c r="B20" i="11" s="1"/>
  <c r="B23" i="11" s="1"/>
  <c r="B27" i="11" s="1"/>
  <c r="B30" i="11" s="1"/>
  <c r="F1" i="11"/>
  <c r="L2" i="11" s="1"/>
  <c r="E64" i="9"/>
  <c r="E65" i="9" s="1"/>
  <c r="D66" i="9"/>
  <c r="D68" i="9" s="1"/>
  <c r="D70" i="9" s="1"/>
  <c r="D74" i="9" s="1"/>
  <c r="AI64" i="9" s="1"/>
  <c r="D65" i="9"/>
  <c r="D67" i="9" s="1"/>
  <c r="D69" i="9" s="1"/>
  <c r="D73" i="9" s="1"/>
  <c r="AI63" i="9" s="1"/>
  <c r="A64" i="9"/>
  <c r="A65" i="9" s="1"/>
  <c r="A66" i="9" s="1"/>
  <c r="A67" i="9" s="1"/>
  <c r="A68" i="9" s="1"/>
  <c r="A69" i="9" s="1"/>
  <c r="A70" i="9" s="1"/>
  <c r="A71" i="9" s="1"/>
  <c r="A72" i="9" s="1"/>
  <c r="A73" i="9" s="1"/>
  <c r="A74" i="9" s="1"/>
  <c r="F30" i="7"/>
  <c r="E22" i="8"/>
  <c r="H23" i="8"/>
  <c r="H20" i="8"/>
  <c r="E19" i="8"/>
  <c r="H30" i="10"/>
  <c r="H27" i="10"/>
  <c r="E29" i="10"/>
  <c r="F30" i="10" s="1"/>
  <c r="E26" i="10"/>
  <c r="F27" i="10" s="1"/>
  <c r="B9" i="10"/>
  <c r="B13" i="10" s="1"/>
  <c r="B16" i="10" s="1"/>
  <c r="B20" i="10" s="1"/>
  <c r="B23" i="10" s="1"/>
  <c r="B27" i="10" s="1"/>
  <c r="B30" i="10" s="1"/>
  <c r="B6" i="10"/>
  <c r="B6" i="8"/>
  <c r="B9" i="8" s="1"/>
  <c r="B13" i="8" s="1"/>
  <c r="B16" i="8" s="1"/>
  <c r="B20" i="8" s="1"/>
  <c r="B6" i="7"/>
  <c r="B9" i="7" s="1"/>
  <c r="B13" i="7" s="1"/>
  <c r="B16" i="7" s="1"/>
  <c r="B20" i="7" s="1"/>
  <c r="B23" i="7" s="1"/>
  <c r="B27" i="7" s="1"/>
  <c r="B30" i="7" s="1"/>
  <c r="B6" i="6"/>
  <c r="B9" i="6" s="1"/>
  <c r="B13" i="6" s="1"/>
  <c r="B16" i="6" s="1"/>
  <c r="B20" i="6" s="1"/>
  <c r="B23" i="6" s="1"/>
  <c r="B27" i="6" s="1"/>
  <c r="B30" i="6" s="1"/>
  <c r="B6" i="5"/>
  <c r="B9" i="5" s="1"/>
  <c r="B13" i="5" s="1"/>
  <c r="B16" i="5" s="1"/>
  <c r="B20" i="5" s="1"/>
  <c r="B23" i="5" s="1"/>
  <c r="B27" i="5" s="1"/>
  <c r="B30" i="5" s="1"/>
  <c r="B6" i="4"/>
  <c r="B9" i="4" s="1"/>
  <c r="B13" i="4" s="1"/>
  <c r="B16" i="4" s="1"/>
  <c r="B20" i="4" s="1"/>
  <c r="F20" i="10"/>
  <c r="H23" i="10"/>
  <c r="H20" i="10"/>
  <c r="S3" i="11" l="1"/>
  <c r="L20" i="11"/>
  <c r="L9" i="11"/>
  <c r="L16" i="11"/>
  <c r="L23" i="10"/>
  <c r="B23" i="8"/>
  <c r="B27" i="8" s="1"/>
  <c r="B30" i="8" s="1"/>
  <c r="L20" i="8"/>
  <c r="L23" i="8"/>
  <c r="N23" i="8" s="1"/>
  <c r="B23" i="4"/>
  <c r="B30" i="4" s="1"/>
  <c r="B27" i="4"/>
  <c r="J30" i="11"/>
  <c r="J16" i="11"/>
  <c r="I23" i="11"/>
  <c r="I30" i="10"/>
  <c r="L30" i="10"/>
  <c r="J23" i="10"/>
  <c r="G30" i="10"/>
  <c r="L23" i="11"/>
  <c r="N23" i="11" s="1"/>
  <c r="N22" i="11" s="1"/>
  <c r="I27" i="11"/>
  <c r="L13" i="11"/>
  <c r="J9" i="11"/>
  <c r="J30" i="10"/>
  <c r="L27" i="10"/>
  <c r="N30" i="10" s="1"/>
  <c r="L6" i="11"/>
  <c r="L20" i="10"/>
  <c r="I27" i="10"/>
  <c r="N16" i="11"/>
  <c r="N15" i="11" s="1"/>
  <c r="I20" i="11"/>
  <c r="L30" i="11"/>
  <c r="Q3" i="11" s="1"/>
  <c r="R3" i="11" s="1"/>
  <c r="I30" i="11"/>
  <c r="F20" i="11"/>
  <c r="G23" i="11" s="1"/>
  <c r="G22" i="11" s="1"/>
  <c r="G30" i="11"/>
  <c r="G29" i="11" s="1"/>
  <c r="I9" i="11"/>
  <c r="I16" i="11"/>
  <c r="J23" i="11"/>
  <c r="K23" i="11" s="1"/>
  <c r="J22" i="11" s="1"/>
  <c r="L27" i="11"/>
  <c r="E66" i="9"/>
  <c r="E77" i="9"/>
  <c r="I20" i="10"/>
  <c r="G16" i="11"/>
  <c r="G15" i="11" s="1"/>
  <c r="G9" i="11"/>
  <c r="G8" i="11" s="1"/>
  <c r="I6" i="11"/>
  <c r="I13" i="11"/>
  <c r="N23" i="10" l="1"/>
  <c r="S2" i="11"/>
  <c r="S4" i="11" s="1"/>
  <c r="K30" i="10"/>
  <c r="M23" i="11"/>
  <c r="M22" i="11" s="1"/>
  <c r="O22" i="11" s="1"/>
  <c r="N30" i="11"/>
  <c r="N29" i="11" s="1"/>
  <c r="N9" i="11"/>
  <c r="N8" i="11" s="1"/>
  <c r="Q2" i="11"/>
  <c r="K30" i="11"/>
  <c r="K9" i="11"/>
  <c r="E78" i="9"/>
  <c r="E79" i="9" s="1"/>
  <c r="E80" i="9" s="1"/>
  <c r="E81" i="9" s="1"/>
  <c r="E82" i="9" s="1"/>
  <c r="E67" i="9"/>
  <c r="K16" i="11"/>
  <c r="M30" i="10" l="1"/>
  <c r="O30" i="10" s="1"/>
  <c r="O23" i="11"/>
  <c r="R2" i="11"/>
  <c r="Q4" i="11"/>
  <c r="R4" i="11" s="1"/>
  <c r="M9" i="11"/>
  <c r="J8" i="11"/>
  <c r="M30" i="11"/>
  <c r="J29" i="11"/>
  <c r="E68" i="9"/>
  <c r="J15" i="11"/>
  <c r="M16" i="11"/>
  <c r="O30" i="11" l="1"/>
  <c r="M29" i="11"/>
  <c r="O29" i="11" s="1"/>
  <c r="M8" i="11"/>
  <c r="O8" i="11" s="1"/>
  <c r="O9" i="11"/>
  <c r="E69" i="9"/>
  <c r="M15" i="11"/>
  <c r="O15" i="11" s="1"/>
  <c r="O16" i="11"/>
  <c r="E70" i="9" l="1"/>
  <c r="E22" i="10" l="1"/>
  <c r="F23" i="10" s="1"/>
  <c r="I23" i="10" l="1"/>
  <c r="G23" i="10"/>
  <c r="F16" i="10"/>
  <c r="F13" i="10"/>
  <c r="H16" i="10"/>
  <c r="L16" i="10" s="1"/>
  <c r="H13" i="10"/>
  <c r="L13" i="10" s="1"/>
  <c r="H9" i="10"/>
  <c r="L9" i="10" s="1"/>
  <c r="H6" i="10"/>
  <c r="F9" i="10"/>
  <c r="S3" i="10" s="1"/>
  <c r="F6" i="10"/>
  <c r="S2" i="10" s="1"/>
  <c r="F1" i="10"/>
  <c r="L2" i="10" s="1"/>
  <c r="D54" i="9"/>
  <c r="D56" i="9"/>
  <c r="D58" i="9" s="1"/>
  <c r="A52" i="9"/>
  <c r="A53" i="9" s="1"/>
  <c r="A54" i="9" s="1"/>
  <c r="A55" i="9" s="1"/>
  <c r="A56" i="9" s="1"/>
  <c r="A57" i="9" s="1"/>
  <c r="A58" i="9" s="1"/>
  <c r="A59" i="9" s="1"/>
  <c r="A60" i="9" s="1"/>
  <c r="A61" i="9" s="1"/>
  <c r="A62" i="9" s="1"/>
  <c r="N22" i="10" l="1"/>
  <c r="N29" i="10"/>
  <c r="M29" i="10"/>
  <c r="O29" i="10" s="1"/>
  <c r="G29" i="10"/>
  <c r="J29" i="10"/>
  <c r="S4" i="10"/>
  <c r="Q3" i="10"/>
  <c r="R3" i="10" s="1"/>
  <c r="N16" i="10"/>
  <c r="N15" i="10" s="1"/>
  <c r="J9" i="10"/>
  <c r="L6" i="10"/>
  <c r="J16" i="10"/>
  <c r="K16" i="10" s="1"/>
  <c r="M16" i="10" s="1"/>
  <c r="I16" i="10"/>
  <c r="G22" i="10"/>
  <c r="K23" i="10"/>
  <c r="G16" i="10"/>
  <c r="G15" i="10" s="1"/>
  <c r="G9" i="10"/>
  <c r="G8" i="10" s="1"/>
  <c r="I13" i="10"/>
  <c r="I9" i="10"/>
  <c r="I6" i="10"/>
  <c r="N9" i="10" l="1"/>
  <c r="N8" i="10" s="1"/>
  <c r="Q2" i="10"/>
  <c r="K9" i="10"/>
  <c r="M9" i="10" s="1"/>
  <c r="O9" i="10" s="1"/>
  <c r="M23" i="10"/>
  <c r="J22" i="10"/>
  <c r="M15" i="10"/>
  <c r="O15" i="10" s="1"/>
  <c r="O16" i="10"/>
  <c r="J15" i="10"/>
  <c r="R2" i="10" l="1"/>
  <c r="Q4" i="10"/>
  <c r="R4" i="10" s="1"/>
  <c r="M8" i="10"/>
  <c r="O8" i="10" s="1"/>
  <c r="J8" i="10"/>
  <c r="M22" i="10"/>
  <c r="O22" i="10" s="1"/>
  <c r="O23" i="10"/>
  <c r="D41" i="9"/>
  <c r="D43" i="9" s="1"/>
  <c r="D45" i="9" s="1"/>
  <c r="A40" i="9"/>
  <c r="A41" i="9" s="1"/>
  <c r="A42" i="9" s="1"/>
  <c r="A43" i="9" s="1"/>
  <c r="A44" i="9" s="1"/>
  <c r="A45" i="9" s="1"/>
  <c r="A46" i="9" s="1"/>
  <c r="A47" i="9" s="1"/>
  <c r="A48" i="9" s="1"/>
  <c r="A49" i="9" s="1"/>
  <c r="A50" i="9" s="1"/>
  <c r="A28" i="9"/>
  <c r="A29" i="9" s="1"/>
  <c r="A30" i="9" s="1"/>
  <c r="A31" i="9" s="1"/>
  <c r="A32" i="9" s="1"/>
  <c r="A33" i="9" s="1"/>
  <c r="A34" i="9" s="1"/>
  <c r="A35" i="9" s="1"/>
  <c r="A36" i="9" s="1"/>
  <c r="A37" i="9" s="1"/>
  <c r="A38" i="9" s="1"/>
  <c r="A16" i="9"/>
  <c r="A17" i="9" s="1"/>
  <c r="A18" i="9" s="1"/>
  <c r="A19" i="9" s="1"/>
  <c r="A20" i="9" s="1"/>
  <c r="A21" i="9" s="1"/>
  <c r="A22" i="9" s="1"/>
  <c r="A23" i="9" s="1"/>
  <c r="A24" i="9" s="1"/>
  <c r="A25" i="9" s="1"/>
  <c r="A26" i="9" s="1"/>
  <c r="A4" i="9"/>
  <c r="A5" i="9" s="1"/>
  <c r="A6" i="9" s="1"/>
  <c r="A7" i="9" s="1"/>
  <c r="A8" i="9" s="1"/>
  <c r="A9" i="9" s="1"/>
  <c r="A10" i="9" s="1"/>
  <c r="A11" i="9" s="1"/>
  <c r="A12" i="9" s="1"/>
  <c r="A13" i="9" s="1"/>
  <c r="A14" i="9" s="1"/>
  <c r="E1" i="9" l="1"/>
  <c r="F3" i="9" l="1"/>
  <c r="F7" i="9"/>
  <c r="J1" i="9"/>
  <c r="G1" i="9" s="1"/>
  <c r="M1" i="9"/>
  <c r="AC52" i="9"/>
  <c r="AA52" i="9"/>
  <c r="Y52" i="9"/>
  <c r="W52" i="9"/>
  <c r="U52" i="9"/>
  <c r="S52" i="9"/>
  <c r="Q52" i="9"/>
  <c r="O52" i="9"/>
  <c r="M52" i="9"/>
  <c r="K52" i="9"/>
  <c r="I52" i="9"/>
  <c r="G52" i="9"/>
  <c r="AC19" i="9"/>
  <c r="AA19" i="9"/>
  <c r="Y19" i="9"/>
  <c r="W19" i="9"/>
  <c r="U19" i="9"/>
  <c r="S19" i="9"/>
  <c r="Q19" i="9"/>
  <c r="O19" i="9"/>
  <c r="M19" i="9"/>
  <c r="K19" i="9"/>
  <c r="I19" i="9"/>
  <c r="G19" i="9"/>
  <c r="AB52" i="9"/>
  <c r="Z52" i="9"/>
  <c r="X52" i="9"/>
  <c r="V52" i="9"/>
  <c r="T52" i="9"/>
  <c r="R52" i="9"/>
  <c r="P52" i="9"/>
  <c r="N52" i="9"/>
  <c r="L52" i="9"/>
  <c r="J52" i="9"/>
  <c r="H52" i="9"/>
  <c r="F52" i="9"/>
  <c r="AB19" i="9"/>
  <c r="Z19" i="9"/>
  <c r="X19" i="9"/>
  <c r="V19" i="9"/>
  <c r="T19" i="9"/>
  <c r="R19" i="9"/>
  <c r="P19" i="9"/>
  <c r="N19" i="9"/>
  <c r="L19" i="9"/>
  <c r="J19" i="9"/>
  <c r="H19" i="9"/>
  <c r="F19" i="9"/>
  <c r="AB75" i="9"/>
  <c r="Z75" i="9"/>
  <c r="X75" i="9"/>
  <c r="V75" i="9"/>
  <c r="T75" i="9"/>
  <c r="R75" i="9"/>
  <c r="P75" i="9"/>
  <c r="N75" i="9"/>
  <c r="L75" i="9"/>
  <c r="J75" i="9"/>
  <c r="H75" i="9"/>
  <c r="F63" i="9"/>
  <c r="AA75" i="9"/>
  <c r="W75" i="9"/>
  <c r="S75" i="9"/>
  <c r="O75" i="9"/>
  <c r="K75" i="9"/>
  <c r="G75" i="9"/>
  <c r="G63" i="9"/>
  <c r="AC63" i="9"/>
  <c r="AA63" i="9"/>
  <c r="Y63" i="9"/>
  <c r="W63" i="9"/>
  <c r="U63" i="9"/>
  <c r="S63" i="9"/>
  <c r="Q63" i="9"/>
  <c r="O63" i="9"/>
  <c r="M63" i="9"/>
  <c r="K63" i="9"/>
  <c r="I63" i="9"/>
  <c r="F43" i="9"/>
  <c r="Z76" i="9"/>
  <c r="V76" i="9"/>
  <c r="R76" i="9"/>
  <c r="N76" i="9"/>
  <c r="J76" i="9"/>
  <c r="AC75" i="9"/>
  <c r="Y75" i="9"/>
  <c r="U75" i="9"/>
  <c r="Q75" i="9"/>
  <c r="M75" i="9"/>
  <c r="I75" i="9"/>
  <c r="F75" i="9"/>
  <c r="AB63" i="9"/>
  <c r="X63" i="9"/>
  <c r="T63" i="9"/>
  <c r="P63" i="9"/>
  <c r="L63" i="9"/>
  <c r="H63" i="9"/>
  <c r="F41" i="9"/>
  <c r="AB64" i="9"/>
  <c r="X64" i="9"/>
  <c r="T64" i="9"/>
  <c r="P64" i="9"/>
  <c r="L64" i="9"/>
  <c r="H64" i="9"/>
  <c r="Z63" i="9"/>
  <c r="V63" i="9"/>
  <c r="R63" i="9"/>
  <c r="N63" i="9"/>
  <c r="J63" i="9"/>
  <c r="F45" i="9"/>
  <c r="F65" i="9"/>
  <c r="AC65" i="9"/>
  <c r="Y65" i="9"/>
  <c r="U65" i="9"/>
  <c r="Q65" i="9"/>
  <c r="M65" i="9"/>
  <c r="I65" i="9"/>
  <c r="AB65" i="9"/>
  <c r="X65" i="9"/>
  <c r="T65" i="9"/>
  <c r="P65" i="9"/>
  <c r="J65" i="9"/>
  <c r="AC64" i="9"/>
  <c r="Y64" i="9"/>
  <c r="U64" i="9"/>
  <c r="Q64" i="9"/>
  <c r="M64" i="9"/>
  <c r="I64" i="9"/>
  <c r="J64" i="9"/>
  <c r="R64" i="9"/>
  <c r="Z64" i="9"/>
  <c r="L65" i="9"/>
  <c r="AC76" i="9"/>
  <c r="Y76" i="9"/>
  <c r="U76" i="9"/>
  <c r="Q76" i="9"/>
  <c r="M76" i="9"/>
  <c r="I76" i="9"/>
  <c r="F76" i="9"/>
  <c r="L76" i="9"/>
  <c r="T76" i="9"/>
  <c r="AB76" i="9"/>
  <c r="G65" i="9"/>
  <c r="AA65" i="9"/>
  <c r="W65" i="9"/>
  <c r="S65" i="9"/>
  <c r="O65" i="9"/>
  <c r="K65" i="9"/>
  <c r="Z65" i="9"/>
  <c r="V65" i="9"/>
  <c r="R65" i="9"/>
  <c r="N65" i="9"/>
  <c r="F64" i="9"/>
  <c r="AA64" i="9"/>
  <c r="W64" i="9"/>
  <c r="S64" i="9"/>
  <c r="O64" i="9"/>
  <c r="K64" i="9"/>
  <c r="G64" i="9"/>
  <c r="N64" i="9"/>
  <c r="V64" i="9"/>
  <c r="H65" i="9"/>
  <c r="AA76" i="9"/>
  <c r="W76" i="9"/>
  <c r="S76" i="9"/>
  <c r="O76" i="9"/>
  <c r="K76" i="9"/>
  <c r="G76" i="9"/>
  <c r="H76" i="9"/>
  <c r="P76" i="9"/>
  <c r="X76" i="9"/>
  <c r="AA82" i="9"/>
  <c r="W82" i="9"/>
  <c r="S82" i="9"/>
  <c r="O82" i="9"/>
  <c r="K82" i="9"/>
  <c r="G82" i="9"/>
  <c r="Z81" i="9"/>
  <c r="V81" i="9"/>
  <c r="R81" i="9"/>
  <c r="N81" i="9"/>
  <c r="J81" i="9"/>
  <c r="AC80" i="9"/>
  <c r="Y80" i="9"/>
  <c r="U80" i="9"/>
  <c r="Q80" i="9"/>
  <c r="M80" i="9"/>
  <c r="I80" i="9"/>
  <c r="AB79" i="9"/>
  <c r="X79" i="9"/>
  <c r="T79" i="9"/>
  <c r="P79" i="9"/>
  <c r="L79" i="9"/>
  <c r="H79" i="9"/>
  <c r="AA78" i="9"/>
  <c r="W78" i="9"/>
  <c r="S78" i="9"/>
  <c r="O78" i="9"/>
  <c r="K78" i="9"/>
  <c r="G78" i="9"/>
  <c r="Z77" i="9"/>
  <c r="V77" i="9"/>
  <c r="R77" i="9"/>
  <c r="N77" i="9"/>
  <c r="J77" i="9"/>
  <c r="F81" i="9"/>
  <c r="F79" i="9"/>
  <c r="V82" i="9"/>
  <c r="N82" i="9"/>
  <c r="AC81" i="9"/>
  <c r="U81" i="9"/>
  <c r="M81" i="9"/>
  <c r="AB80" i="9"/>
  <c r="T80" i="9"/>
  <c r="L80" i="9"/>
  <c r="AA79" i="9"/>
  <c r="S79" i="9"/>
  <c r="K79" i="9"/>
  <c r="Z78" i="9"/>
  <c r="R78" i="9"/>
  <c r="J78" i="9"/>
  <c r="Y77" i="9"/>
  <c r="Q77" i="9"/>
  <c r="I77" i="9"/>
  <c r="F77" i="9"/>
  <c r="X82" i="9"/>
  <c r="P82" i="9"/>
  <c r="H82" i="9"/>
  <c r="W81" i="9"/>
  <c r="O81" i="9"/>
  <c r="G81" i="9"/>
  <c r="V80" i="9"/>
  <c r="N80" i="9"/>
  <c r="AC79" i="9"/>
  <c r="U79" i="9"/>
  <c r="M79" i="9"/>
  <c r="AB78" i="9"/>
  <c r="T78" i="9"/>
  <c r="L78" i="9"/>
  <c r="AA77" i="9"/>
  <c r="S77" i="9"/>
  <c r="K77" i="9"/>
  <c r="F78" i="9"/>
  <c r="F66" i="9"/>
  <c r="AA66" i="9"/>
  <c r="W66" i="9"/>
  <c r="S66" i="9"/>
  <c r="O66" i="9"/>
  <c r="K66" i="9"/>
  <c r="G66" i="9"/>
  <c r="Z66" i="9"/>
  <c r="V66" i="9"/>
  <c r="R66" i="9"/>
  <c r="N66" i="9"/>
  <c r="J66" i="9"/>
  <c r="AC82" i="9"/>
  <c r="Y82" i="9"/>
  <c r="U82" i="9"/>
  <c r="Q82" i="9"/>
  <c r="M82" i="9"/>
  <c r="I82" i="9"/>
  <c r="AB81" i="9"/>
  <c r="X81" i="9"/>
  <c r="T81" i="9"/>
  <c r="P81" i="9"/>
  <c r="L81" i="9"/>
  <c r="H81" i="9"/>
  <c r="AA80" i="9"/>
  <c r="W80" i="9"/>
  <c r="S80" i="9"/>
  <c r="O80" i="9"/>
  <c r="K80" i="9"/>
  <c r="G80" i="9"/>
  <c r="Z79" i="9"/>
  <c r="V79" i="9"/>
  <c r="R79" i="9"/>
  <c r="N79" i="9"/>
  <c r="J79" i="9"/>
  <c r="AC78" i="9"/>
  <c r="Y78" i="9"/>
  <c r="U78" i="9"/>
  <c r="Q78" i="9"/>
  <c r="M78" i="9"/>
  <c r="I78" i="9"/>
  <c r="AB77" i="9"/>
  <c r="X77" i="9"/>
  <c r="T77" i="9"/>
  <c r="P77" i="9"/>
  <c r="L77" i="9"/>
  <c r="H77" i="9"/>
  <c r="F80" i="9"/>
  <c r="Z82" i="9"/>
  <c r="R82" i="9"/>
  <c r="J82" i="9"/>
  <c r="Y81" i="9"/>
  <c r="Q81" i="9"/>
  <c r="I81" i="9"/>
  <c r="X80" i="9"/>
  <c r="P80" i="9"/>
  <c r="H80" i="9"/>
  <c r="W79" i="9"/>
  <c r="O79" i="9"/>
  <c r="G79" i="9"/>
  <c r="V78" i="9"/>
  <c r="N78" i="9"/>
  <c r="AC77" i="9"/>
  <c r="U77" i="9"/>
  <c r="M77" i="9"/>
  <c r="F82" i="9"/>
  <c r="AB82" i="9"/>
  <c r="T82" i="9"/>
  <c r="L82" i="9"/>
  <c r="AA81" i="9"/>
  <c r="S81" i="9"/>
  <c r="K81" i="9"/>
  <c r="Z80" i="9"/>
  <c r="R80" i="9"/>
  <c r="J80" i="9"/>
  <c r="Y79" i="9"/>
  <c r="Q79" i="9"/>
  <c r="I79" i="9"/>
  <c r="X78" i="9"/>
  <c r="P78" i="9"/>
  <c r="H78" i="9"/>
  <c r="W77" i="9"/>
  <c r="O77" i="9"/>
  <c r="G77" i="9"/>
  <c r="AC66" i="9"/>
  <c r="Y66" i="9"/>
  <c r="U66" i="9"/>
  <c r="Q66" i="9"/>
  <c r="M66" i="9"/>
  <c r="I66" i="9"/>
  <c r="AB66" i="9"/>
  <c r="X66" i="9"/>
  <c r="T66" i="9"/>
  <c r="P66" i="9"/>
  <c r="L66" i="9"/>
  <c r="H66" i="9"/>
  <c r="AC67" i="9"/>
  <c r="Y67" i="9"/>
  <c r="U67" i="9"/>
  <c r="Q67" i="9"/>
  <c r="M67" i="9"/>
  <c r="I67" i="9"/>
  <c r="AB67" i="9"/>
  <c r="X67" i="9"/>
  <c r="T67" i="9"/>
  <c r="P67" i="9"/>
  <c r="L67" i="9"/>
  <c r="H67" i="9"/>
  <c r="F67" i="9"/>
  <c r="AA67" i="9"/>
  <c r="W67" i="9"/>
  <c r="S67" i="9"/>
  <c r="O67" i="9"/>
  <c r="K67" i="9"/>
  <c r="G67" i="9"/>
  <c r="Z67" i="9"/>
  <c r="V67" i="9"/>
  <c r="R67" i="9"/>
  <c r="N67" i="9"/>
  <c r="J67" i="9"/>
  <c r="AC68" i="9"/>
  <c r="Y68" i="9"/>
  <c r="U68" i="9"/>
  <c r="Q68" i="9"/>
  <c r="M68" i="9"/>
  <c r="I68" i="9"/>
  <c r="AB68" i="9"/>
  <c r="X68" i="9"/>
  <c r="T68" i="9"/>
  <c r="P68" i="9"/>
  <c r="L68" i="9"/>
  <c r="H68" i="9"/>
  <c r="F68" i="9"/>
  <c r="AA68" i="9"/>
  <c r="W68" i="9"/>
  <c r="S68" i="9"/>
  <c r="O68" i="9"/>
  <c r="K68" i="9"/>
  <c r="G68" i="9"/>
  <c r="Z68" i="9"/>
  <c r="V68" i="9"/>
  <c r="R68" i="9"/>
  <c r="N68" i="9"/>
  <c r="J68" i="9"/>
  <c r="AC69" i="9"/>
  <c r="Y69" i="9"/>
  <c r="U69" i="9"/>
  <c r="Q69" i="9"/>
  <c r="M69" i="9"/>
  <c r="I69" i="9"/>
  <c r="AB69" i="9"/>
  <c r="X69" i="9"/>
  <c r="T69" i="9"/>
  <c r="P69" i="9"/>
  <c r="L69" i="9"/>
  <c r="H69" i="9"/>
  <c r="F69" i="9"/>
  <c r="AA69" i="9"/>
  <c r="W69" i="9"/>
  <c r="S69" i="9"/>
  <c r="O69" i="9"/>
  <c r="K69" i="9"/>
  <c r="G69" i="9"/>
  <c r="Z69" i="9"/>
  <c r="V69" i="9"/>
  <c r="R69" i="9"/>
  <c r="N69" i="9"/>
  <c r="J69" i="9"/>
  <c r="F70" i="9"/>
  <c r="AA70" i="9"/>
  <c r="W70" i="9"/>
  <c r="S70" i="9"/>
  <c r="O70" i="9"/>
  <c r="K70" i="9"/>
  <c r="G70" i="9"/>
  <c r="Z70" i="9"/>
  <c r="V70" i="9"/>
  <c r="R70" i="9"/>
  <c r="N70" i="9"/>
  <c r="J70" i="9"/>
  <c r="AC70" i="9"/>
  <c r="Y70" i="9"/>
  <c r="U70" i="9"/>
  <c r="Q70" i="9"/>
  <c r="M70" i="9"/>
  <c r="I70" i="9"/>
  <c r="AB70" i="9"/>
  <c r="X70" i="9"/>
  <c r="T70" i="9"/>
  <c r="P70" i="9"/>
  <c r="L70" i="9"/>
  <c r="H70" i="9"/>
  <c r="AB58" i="9"/>
  <c r="Z58" i="9"/>
  <c r="X58" i="9"/>
  <c r="V58" i="9"/>
  <c r="T58" i="9"/>
  <c r="R58" i="9"/>
  <c r="P58" i="9"/>
  <c r="N58" i="9"/>
  <c r="L58" i="9"/>
  <c r="J58" i="9"/>
  <c r="H58" i="9"/>
  <c r="AC56" i="9"/>
  <c r="AA56" i="9"/>
  <c r="Y56" i="9"/>
  <c r="W56" i="9"/>
  <c r="U56" i="9"/>
  <c r="S56" i="9"/>
  <c r="Q56" i="9"/>
  <c r="O56" i="9"/>
  <c r="M56" i="9"/>
  <c r="K56" i="9"/>
  <c r="I56" i="9"/>
  <c r="G56" i="9"/>
  <c r="AB54" i="9"/>
  <c r="Z54" i="9"/>
  <c r="X54" i="9"/>
  <c r="V54" i="9"/>
  <c r="T54" i="9"/>
  <c r="R54" i="9"/>
  <c r="P54" i="9"/>
  <c r="N54" i="9"/>
  <c r="L54" i="9"/>
  <c r="J54" i="9"/>
  <c r="H54" i="9"/>
  <c r="F58" i="9"/>
  <c r="F54" i="9"/>
  <c r="F34" i="9"/>
  <c r="F32" i="9"/>
  <c r="F30" i="9"/>
  <c r="F28" i="9"/>
  <c r="F22" i="9"/>
  <c r="F20" i="9"/>
  <c r="F18" i="9"/>
  <c r="F15" i="9"/>
  <c r="F10" i="9"/>
  <c r="AC58" i="9"/>
  <c r="AA58" i="9"/>
  <c r="Y58" i="9"/>
  <c r="W58" i="9"/>
  <c r="U58" i="9"/>
  <c r="S58" i="9"/>
  <c r="Q58" i="9"/>
  <c r="O58" i="9"/>
  <c r="M58" i="9"/>
  <c r="K58" i="9"/>
  <c r="I58" i="9"/>
  <c r="G58" i="9"/>
  <c r="AB56" i="9"/>
  <c r="Z56" i="9"/>
  <c r="X56" i="9"/>
  <c r="V56" i="9"/>
  <c r="T56" i="9"/>
  <c r="R56" i="9"/>
  <c r="P56" i="9"/>
  <c r="N56" i="9"/>
  <c r="L56" i="9"/>
  <c r="J56" i="9"/>
  <c r="H56" i="9"/>
  <c r="AC54" i="9"/>
  <c r="AA54" i="9"/>
  <c r="Y54" i="9"/>
  <c r="W54" i="9"/>
  <c r="U54" i="9"/>
  <c r="S54" i="9"/>
  <c r="Q54" i="9"/>
  <c r="O54" i="9"/>
  <c r="M54" i="9"/>
  <c r="K54" i="9"/>
  <c r="I54" i="9"/>
  <c r="G54" i="9"/>
  <c r="F56" i="9"/>
  <c r="F39" i="9"/>
  <c r="F33" i="9"/>
  <c r="F31" i="9"/>
  <c r="F29" i="9"/>
  <c r="F27" i="9"/>
  <c r="F21" i="9"/>
  <c r="F17" i="9"/>
  <c r="F16" i="9"/>
  <c r="F5" i="9"/>
  <c r="F4" i="9"/>
  <c r="AB45" i="9"/>
  <c r="Z45" i="9"/>
  <c r="X45" i="9"/>
  <c r="V45" i="9"/>
  <c r="T45" i="9"/>
  <c r="R45" i="9"/>
  <c r="P45" i="9"/>
  <c r="N45" i="9"/>
  <c r="L45" i="9"/>
  <c r="J45" i="9"/>
  <c r="H45" i="9"/>
  <c r="AC43" i="9"/>
  <c r="AA43" i="9"/>
  <c r="Y43" i="9"/>
  <c r="W43" i="9"/>
  <c r="U43" i="9"/>
  <c r="S43" i="9"/>
  <c r="Q43" i="9"/>
  <c r="O43" i="9"/>
  <c r="M43" i="9"/>
  <c r="K43" i="9"/>
  <c r="I43" i="9"/>
  <c r="G43" i="9"/>
  <c r="AB41" i="9"/>
  <c r="Z41" i="9"/>
  <c r="X41" i="9"/>
  <c r="V41" i="9"/>
  <c r="T41" i="9"/>
  <c r="R41" i="9"/>
  <c r="P41" i="9"/>
  <c r="N41" i="9"/>
  <c r="L41" i="9"/>
  <c r="J41" i="9"/>
  <c r="H41" i="9"/>
  <c r="AC39" i="9"/>
  <c r="AA39" i="9"/>
  <c r="Y39" i="9"/>
  <c r="W39" i="9"/>
  <c r="U39" i="9"/>
  <c r="S39" i="9"/>
  <c r="Q39" i="9"/>
  <c r="O39" i="9"/>
  <c r="M39" i="9"/>
  <c r="K39" i="9"/>
  <c r="I39" i="9"/>
  <c r="G39" i="9"/>
  <c r="AC28" i="9"/>
  <c r="AA28" i="9"/>
  <c r="Y28" i="9"/>
  <c r="W28" i="9"/>
  <c r="U28" i="9"/>
  <c r="S28" i="9"/>
  <c r="Q28" i="9"/>
  <c r="O28" i="9"/>
  <c r="M28" i="9"/>
  <c r="K28" i="9"/>
  <c r="I28" i="9"/>
  <c r="G28" i="9"/>
  <c r="AB27" i="9"/>
  <c r="Z27" i="9"/>
  <c r="X27" i="9"/>
  <c r="V27" i="9"/>
  <c r="T27" i="9"/>
  <c r="R27" i="9"/>
  <c r="P27" i="9"/>
  <c r="N27" i="9"/>
  <c r="L27" i="9"/>
  <c r="J27" i="9"/>
  <c r="H27" i="9"/>
  <c r="G29" i="9"/>
  <c r="I29" i="9"/>
  <c r="K29" i="9"/>
  <c r="M29" i="9"/>
  <c r="O29" i="9"/>
  <c r="Q29" i="9"/>
  <c r="S29" i="9"/>
  <c r="U29" i="9"/>
  <c r="W29" i="9"/>
  <c r="Y29" i="9"/>
  <c r="AA29" i="9"/>
  <c r="AC29" i="9"/>
  <c r="H30" i="9"/>
  <c r="J30" i="9"/>
  <c r="L30" i="9"/>
  <c r="N30" i="9"/>
  <c r="P30" i="9"/>
  <c r="R30" i="9"/>
  <c r="T30" i="9"/>
  <c r="V30" i="9"/>
  <c r="X30" i="9"/>
  <c r="Z30" i="9"/>
  <c r="AB30" i="9"/>
  <c r="G31" i="9"/>
  <c r="I31" i="9"/>
  <c r="K31" i="9"/>
  <c r="M31" i="9"/>
  <c r="O31" i="9"/>
  <c r="Q31" i="9"/>
  <c r="S31" i="9"/>
  <c r="U31" i="9"/>
  <c r="W31" i="9"/>
  <c r="Y31" i="9"/>
  <c r="AA31" i="9"/>
  <c r="AC31" i="9"/>
  <c r="H32" i="9"/>
  <c r="J32" i="9"/>
  <c r="L32" i="9"/>
  <c r="N32" i="9"/>
  <c r="P32" i="9"/>
  <c r="R32" i="9"/>
  <c r="T32" i="9"/>
  <c r="V32" i="9"/>
  <c r="X32" i="9"/>
  <c r="Z32" i="9"/>
  <c r="AB32" i="9"/>
  <c r="G33" i="9"/>
  <c r="I33" i="9"/>
  <c r="K33" i="9"/>
  <c r="M33" i="9"/>
  <c r="O33" i="9"/>
  <c r="Q33" i="9"/>
  <c r="S33" i="9"/>
  <c r="U33" i="9"/>
  <c r="W33" i="9"/>
  <c r="Y33" i="9"/>
  <c r="AA33" i="9"/>
  <c r="AC33" i="9"/>
  <c r="H34" i="9"/>
  <c r="J34" i="9"/>
  <c r="L34" i="9"/>
  <c r="N34" i="9"/>
  <c r="P34" i="9"/>
  <c r="R34" i="9"/>
  <c r="T34" i="9"/>
  <c r="V34" i="9"/>
  <c r="X34" i="9"/>
  <c r="Z34" i="9"/>
  <c r="AB34" i="9"/>
  <c r="AB22" i="9"/>
  <c r="Z22" i="9"/>
  <c r="X22" i="9"/>
  <c r="V22" i="9"/>
  <c r="T22" i="9"/>
  <c r="R22" i="9"/>
  <c r="P22" i="9"/>
  <c r="N22" i="9"/>
  <c r="L22" i="9"/>
  <c r="J22" i="9"/>
  <c r="H22" i="9"/>
  <c r="AC21" i="9"/>
  <c r="AA21" i="9"/>
  <c r="Y21" i="9"/>
  <c r="W21" i="9"/>
  <c r="U21" i="9"/>
  <c r="S21" i="9"/>
  <c r="Q21" i="9"/>
  <c r="O21" i="9"/>
  <c r="M21" i="9"/>
  <c r="K21" i="9"/>
  <c r="I21" i="9"/>
  <c r="G21" i="9"/>
  <c r="AB20" i="9"/>
  <c r="Z20" i="9"/>
  <c r="X20" i="9"/>
  <c r="V20" i="9"/>
  <c r="T20" i="9"/>
  <c r="R20" i="9"/>
  <c r="P20" i="9"/>
  <c r="N20" i="9"/>
  <c r="L20" i="9"/>
  <c r="J20" i="9"/>
  <c r="H20" i="9"/>
  <c r="AC18" i="9"/>
  <c r="AA18" i="9"/>
  <c r="Y18" i="9"/>
  <c r="W18" i="9"/>
  <c r="U18" i="9"/>
  <c r="S18" i="9"/>
  <c r="Q18" i="9"/>
  <c r="O18" i="9"/>
  <c r="M18" i="9"/>
  <c r="K18" i="9"/>
  <c r="I18" i="9"/>
  <c r="G18" i="9"/>
  <c r="AB17" i="9"/>
  <c r="Z17" i="9"/>
  <c r="X17" i="9"/>
  <c r="V17" i="9"/>
  <c r="T17" i="9"/>
  <c r="R17" i="9"/>
  <c r="P17" i="9"/>
  <c r="N17" i="9"/>
  <c r="L17" i="9"/>
  <c r="J17" i="9"/>
  <c r="H17" i="9"/>
  <c r="H16" i="9"/>
  <c r="J16" i="9"/>
  <c r="L16" i="9"/>
  <c r="N16" i="9"/>
  <c r="P16" i="9"/>
  <c r="R16" i="9"/>
  <c r="T16" i="9"/>
  <c r="V16" i="9"/>
  <c r="X16" i="9"/>
  <c r="Z16" i="9"/>
  <c r="AB16" i="9"/>
  <c r="R15" i="9"/>
  <c r="T15" i="9"/>
  <c r="V15" i="9"/>
  <c r="X15" i="9"/>
  <c r="Z15" i="9"/>
  <c r="AB15" i="9"/>
  <c r="G15" i="9"/>
  <c r="I15" i="9"/>
  <c r="K15" i="9"/>
  <c r="M15" i="9"/>
  <c r="O15" i="9"/>
  <c r="Q15" i="9"/>
  <c r="AC45" i="9"/>
  <c r="AA45" i="9"/>
  <c r="Y45" i="9"/>
  <c r="W45" i="9"/>
  <c r="U45" i="9"/>
  <c r="S45" i="9"/>
  <c r="Q45" i="9"/>
  <c r="O45" i="9"/>
  <c r="M45" i="9"/>
  <c r="K45" i="9"/>
  <c r="I45" i="9"/>
  <c r="G45" i="9"/>
  <c r="AB43" i="9"/>
  <c r="Z43" i="9"/>
  <c r="X43" i="9"/>
  <c r="V43" i="9"/>
  <c r="T43" i="9"/>
  <c r="R43" i="9"/>
  <c r="P43" i="9"/>
  <c r="N43" i="9"/>
  <c r="L43" i="9"/>
  <c r="J43" i="9"/>
  <c r="H43" i="9"/>
  <c r="AC41" i="9"/>
  <c r="AA41" i="9"/>
  <c r="Y41" i="9"/>
  <c r="W41" i="9"/>
  <c r="U41" i="9"/>
  <c r="S41" i="9"/>
  <c r="Q41" i="9"/>
  <c r="O41" i="9"/>
  <c r="M41" i="9"/>
  <c r="K41" i="9"/>
  <c r="I41" i="9"/>
  <c r="G41" i="9"/>
  <c r="AB39" i="9"/>
  <c r="Z39" i="9"/>
  <c r="X39" i="9"/>
  <c r="V39" i="9"/>
  <c r="T39" i="9"/>
  <c r="R39" i="9"/>
  <c r="P39" i="9"/>
  <c r="N39" i="9"/>
  <c r="L39" i="9"/>
  <c r="J39" i="9"/>
  <c r="H39" i="9"/>
  <c r="AB28" i="9"/>
  <c r="Z28" i="9"/>
  <c r="X28" i="9"/>
  <c r="V28" i="9"/>
  <c r="T28" i="9"/>
  <c r="R28" i="9"/>
  <c r="P28" i="9"/>
  <c r="N28" i="9"/>
  <c r="L28" i="9"/>
  <c r="J28" i="9"/>
  <c r="H28" i="9"/>
  <c r="AC27" i="9"/>
  <c r="AA27" i="9"/>
  <c r="Y27" i="9"/>
  <c r="W27" i="9"/>
  <c r="U27" i="9"/>
  <c r="S27" i="9"/>
  <c r="Q27" i="9"/>
  <c r="O27" i="9"/>
  <c r="M27" i="9"/>
  <c r="K27" i="9"/>
  <c r="I27" i="9"/>
  <c r="G27" i="9"/>
  <c r="H29" i="9"/>
  <c r="J29" i="9"/>
  <c r="L29" i="9"/>
  <c r="N29" i="9"/>
  <c r="P29" i="9"/>
  <c r="R29" i="9"/>
  <c r="T29" i="9"/>
  <c r="V29" i="9"/>
  <c r="X29" i="9"/>
  <c r="Z29" i="9"/>
  <c r="AB29" i="9"/>
  <c r="G30" i="9"/>
  <c r="I30" i="9"/>
  <c r="K30" i="9"/>
  <c r="M30" i="9"/>
  <c r="O30" i="9"/>
  <c r="Q30" i="9"/>
  <c r="S30" i="9"/>
  <c r="U30" i="9"/>
  <c r="W30" i="9"/>
  <c r="Y30" i="9"/>
  <c r="AA30" i="9"/>
  <c r="AC30" i="9"/>
  <c r="H31" i="9"/>
  <c r="J31" i="9"/>
  <c r="L31" i="9"/>
  <c r="N31" i="9"/>
  <c r="P31" i="9"/>
  <c r="R31" i="9"/>
  <c r="T31" i="9"/>
  <c r="V31" i="9"/>
  <c r="X31" i="9"/>
  <c r="Z31" i="9"/>
  <c r="AB31" i="9"/>
  <c r="G32" i="9"/>
  <c r="I32" i="9"/>
  <c r="K32" i="9"/>
  <c r="M32" i="9"/>
  <c r="O32" i="9"/>
  <c r="Q32" i="9"/>
  <c r="S32" i="9"/>
  <c r="U32" i="9"/>
  <c r="W32" i="9"/>
  <c r="Y32" i="9"/>
  <c r="AA32" i="9"/>
  <c r="AC32" i="9"/>
  <c r="H33" i="9"/>
  <c r="J33" i="9"/>
  <c r="L33" i="9"/>
  <c r="N33" i="9"/>
  <c r="P33" i="9"/>
  <c r="R33" i="9"/>
  <c r="T33" i="9"/>
  <c r="V33" i="9"/>
  <c r="X33" i="9"/>
  <c r="Z33" i="9"/>
  <c r="AB33" i="9"/>
  <c r="G34" i="9"/>
  <c r="I34" i="9"/>
  <c r="K34" i="9"/>
  <c r="M34" i="9"/>
  <c r="O34" i="9"/>
  <c r="Q34" i="9"/>
  <c r="S34" i="9"/>
  <c r="U34" i="9"/>
  <c r="W34" i="9"/>
  <c r="Y34" i="9"/>
  <c r="AA34" i="9"/>
  <c r="AC34" i="9"/>
  <c r="AC22" i="9"/>
  <c r="AA22" i="9"/>
  <c r="Y22" i="9"/>
  <c r="W22" i="9"/>
  <c r="U22" i="9"/>
  <c r="S22" i="9"/>
  <c r="Q22" i="9"/>
  <c r="O22" i="9"/>
  <c r="M22" i="9"/>
  <c r="K22" i="9"/>
  <c r="I22" i="9"/>
  <c r="G22" i="9"/>
  <c r="AB21" i="9"/>
  <c r="Z21" i="9"/>
  <c r="X21" i="9"/>
  <c r="V21" i="9"/>
  <c r="T21" i="9"/>
  <c r="R21" i="9"/>
  <c r="P21" i="9"/>
  <c r="N21" i="9"/>
  <c r="L21" i="9"/>
  <c r="J21" i="9"/>
  <c r="H21" i="9"/>
  <c r="AC20" i="9"/>
  <c r="AA20" i="9"/>
  <c r="Y20" i="9"/>
  <c r="W20" i="9"/>
  <c r="U20" i="9"/>
  <c r="S20" i="9"/>
  <c r="Q20" i="9"/>
  <c r="O20" i="9"/>
  <c r="M20" i="9"/>
  <c r="K20" i="9"/>
  <c r="I20" i="9"/>
  <c r="G20" i="9"/>
  <c r="AB18" i="9"/>
  <c r="Z18" i="9"/>
  <c r="X18" i="9"/>
  <c r="V18" i="9"/>
  <c r="T18" i="9"/>
  <c r="R18" i="9"/>
  <c r="P18" i="9"/>
  <c r="N18" i="9"/>
  <c r="L18" i="9"/>
  <c r="J18" i="9"/>
  <c r="H18" i="9"/>
  <c r="AC17" i="9"/>
  <c r="AA17" i="9"/>
  <c r="Y17" i="9"/>
  <c r="W17" i="9"/>
  <c r="U17" i="9"/>
  <c r="S17" i="9"/>
  <c r="Q17" i="9"/>
  <c r="O17" i="9"/>
  <c r="M17" i="9"/>
  <c r="K17" i="9"/>
  <c r="I17" i="9"/>
  <c r="G17" i="9"/>
  <c r="G16" i="9"/>
  <c r="I16" i="9"/>
  <c r="K16" i="9"/>
  <c r="M16" i="9"/>
  <c r="O16" i="9"/>
  <c r="Q16" i="9"/>
  <c r="S16" i="9"/>
  <c r="U16" i="9"/>
  <c r="W16" i="9"/>
  <c r="Y16" i="9"/>
  <c r="AA16" i="9"/>
  <c r="AC16" i="9"/>
  <c r="S15" i="9"/>
  <c r="U15" i="9"/>
  <c r="W15" i="9"/>
  <c r="Y15" i="9"/>
  <c r="AA15" i="9"/>
  <c r="AC15" i="9"/>
  <c r="H15" i="9"/>
  <c r="J15" i="9"/>
  <c r="L15" i="9"/>
  <c r="N15" i="9"/>
  <c r="P15" i="9"/>
  <c r="H5" i="9"/>
  <c r="J5" i="9"/>
  <c r="L5" i="9"/>
  <c r="N5" i="9"/>
  <c r="P5" i="9"/>
  <c r="R5" i="9"/>
  <c r="T5" i="9"/>
  <c r="V5" i="9"/>
  <c r="X5" i="9"/>
  <c r="Z5" i="9"/>
  <c r="AB5" i="9"/>
  <c r="G6" i="9"/>
  <c r="I6" i="9"/>
  <c r="K6" i="9"/>
  <c r="M6" i="9"/>
  <c r="O6" i="9"/>
  <c r="Q6" i="9"/>
  <c r="S6" i="9"/>
  <c r="U6" i="9"/>
  <c r="W6" i="9"/>
  <c r="Y6" i="9"/>
  <c r="AA6" i="9"/>
  <c r="AC6" i="9"/>
  <c r="H3" i="9"/>
  <c r="J3" i="9"/>
  <c r="L3" i="9"/>
  <c r="N3" i="9"/>
  <c r="P3" i="9"/>
  <c r="R3" i="9"/>
  <c r="T3" i="9"/>
  <c r="V3" i="9"/>
  <c r="X3" i="9"/>
  <c r="Z3" i="9"/>
  <c r="AB3" i="9"/>
  <c r="G4" i="9"/>
  <c r="I4" i="9"/>
  <c r="K4" i="9"/>
  <c r="M4" i="9"/>
  <c r="O4" i="9"/>
  <c r="Q4" i="9"/>
  <c r="S4" i="9"/>
  <c r="U4" i="9"/>
  <c r="W4" i="9"/>
  <c r="Y4" i="9"/>
  <c r="AA4" i="9"/>
  <c r="AC4" i="9"/>
  <c r="H8" i="9"/>
  <c r="J8" i="9"/>
  <c r="L8" i="9"/>
  <c r="N8" i="9"/>
  <c r="P8" i="9"/>
  <c r="R8" i="9"/>
  <c r="T8" i="9"/>
  <c r="V8" i="9"/>
  <c r="X8" i="9"/>
  <c r="Z8" i="9"/>
  <c r="AB8" i="9"/>
  <c r="F8" i="9"/>
  <c r="I7" i="9"/>
  <c r="K7" i="9"/>
  <c r="M7" i="9"/>
  <c r="O7" i="9"/>
  <c r="Q7" i="9"/>
  <c r="S7" i="9"/>
  <c r="U7" i="9"/>
  <c r="W7" i="9"/>
  <c r="Y7" i="9"/>
  <c r="AA7" i="9"/>
  <c r="AC7" i="9"/>
  <c r="F9" i="9"/>
  <c r="H9" i="9"/>
  <c r="J9" i="9"/>
  <c r="L9" i="9"/>
  <c r="N9" i="9"/>
  <c r="P9" i="9"/>
  <c r="R9" i="9"/>
  <c r="T9" i="9"/>
  <c r="V9" i="9"/>
  <c r="X9" i="9"/>
  <c r="Z9" i="9"/>
  <c r="AB9" i="9"/>
  <c r="G10" i="9"/>
  <c r="G5" i="9"/>
  <c r="K5" i="9"/>
  <c r="O5" i="9"/>
  <c r="S5" i="9"/>
  <c r="W5" i="9"/>
  <c r="AA5" i="9"/>
  <c r="H6" i="9"/>
  <c r="L6" i="9"/>
  <c r="P6" i="9"/>
  <c r="T6" i="9"/>
  <c r="X6" i="9"/>
  <c r="AB6" i="9"/>
  <c r="G3" i="9"/>
  <c r="K3" i="9"/>
  <c r="O3" i="9"/>
  <c r="S3" i="9"/>
  <c r="W3" i="9"/>
  <c r="AA3" i="9"/>
  <c r="H4" i="9"/>
  <c r="L4" i="9"/>
  <c r="P4" i="9"/>
  <c r="T4" i="9"/>
  <c r="X4" i="9"/>
  <c r="AB4" i="9"/>
  <c r="G8" i="9"/>
  <c r="K8" i="9"/>
  <c r="O8" i="9"/>
  <c r="S8" i="9"/>
  <c r="W8" i="9"/>
  <c r="AA8" i="9"/>
  <c r="H7" i="9"/>
  <c r="L7" i="9"/>
  <c r="P7" i="9"/>
  <c r="T7" i="9"/>
  <c r="X7" i="9"/>
  <c r="AB7" i="9"/>
  <c r="I9" i="9"/>
  <c r="M9" i="9"/>
  <c r="Q9" i="9"/>
  <c r="U9" i="9"/>
  <c r="Y9" i="9"/>
  <c r="AC9" i="9"/>
  <c r="I10" i="9"/>
  <c r="K10" i="9"/>
  <c r="M10" i="9"/>
  <c r="O10" i="9"/>
  <c r="Q10" i="9"/>
  <c r="S10" i="9"/>
  <c r="U10" i="9"/>
  <c r="W10" i="9"/>
  <c r="Y10" i="9"/>
  <c r="AA10" i="9"/>
  <c r="AC10" i="9"/>
  <c r="I5" i="9"/>
  <c r="M5" i="9"/>
  <c r="Q5" i="9"/>
  <c r="U5" i="9"/>
  <c r="Y5" i="9"/>
  <c r="AC5" i="9"/>
  <c r="J6" i="9"/>
  <c r="N6" i="9"/>
  <c r="R6" i="9"/>
  <c r="V6" i="9"/>
  <c r="Z6" i="9"/>
  <c r="F6" i="9"/>
  <c r="I3" i="9"/>
  <c r="M3" i="9"/>
  <c r="Q3" i="9"/>
  <c r="U3" i="9"/>
  <c r="Y3" i="9"/>
  <c r="AC3" i="9"/>
  <c r="J4" i="9"/>
  <c r="N4" i="9"/>
  <c r="R4" i="9"/>
  <c r="V4" i="9"/>
  <c r="Z4" i="9"/>
  <c r="I8" i="9"/>
  <c r="M8" i="9"/>
  <c r="Q8" i="9"/>
  <c r="U8" i="9"/>
  <c r="Y8" i="9"/>
  <c r="AC8" i="9"/>
  <c r="J7" i="9"/>
  <c r="N7" i="9"/>
  <c r="V7" i="9"/>
  <c r="G7" i="9"/>
  <c r="G9" i="9"/>
  <c r="O9" i="9"/>
  <c r="W9" i="9"/>
  <c r="J10" i="9"/>
  <c r="N10" i="9"/>
  <c r="R10" i="9"/>
  <c r="V10" i="9"/>
  <c r="Z10" i="9"/>
  <c r="R7" i="9"/>
  <c r="Z7" i="9"/>
  <c r="K9" i="9"/>
  <c r="S9" i="9"/>
  <c r="AA9" i="9"/>
  <c r="H10" i="9"/>
  <c r="L10" i="9"/>
  <c r="P10" i="9"/>
  <c r="T10" i="9"/>
  <c r="X10" i="9"/>
  <c r="AB10" i="9"/>
  <c r="H30" i="8"/>
  <c r="L30" i="8" s="1"/>
  <c r="E29" i="8"/>
  <c r="F30" i="8" s="1"/>
  <c r="H27" i="8"/>
  <c r="L27" i="8" s="1"/>
  <c r="N30" i="8" s="1"/>
  <c r="E26" i="8"/>
  <c r="F27" i="8" s="1"/>
  <c r="F23" i="8"/>
  <c r="J23" i="8"/>
  <c r="H16" i="8"/>
  <c r="L16" i="8" s="1"/>
  <c r="H13" i="8"/>
  <c r="L13" i="8" s="1"/>
  <c r="E15" i="8"/>
  <c r="F16" i="8" s="1"/>
  <c r="I16" i="8" s="1"/>
  <c r="E12" i="8"/>
  <c r="F13" i="8" s="1"/>
  <c r="H9" i="8"/>
  <c r="L9" i="8" s="1"/>
  <c r="Q3" i="8" s="1"/>
  <c r="E8" i="8"/>
  <c r="F9" i="8" s="1"/>
  <c r="H6" i="8"/>
  <c r="E5" i="8"/>
  <c r="F6" i="8" s="1"/>
  <c r="M10" i="8"/>
  <c r="M17" i="8" s="1"/>
  <c r="M24" i="8" s="1"/>
  <c r="L10" i="8"/>
  <c r="L17" i="8" s="1"/>
  <c r="L24" i="8" s="1"/>
  <c r="K10" i="8"/>
  <c r="K17" i="8" s="1"/>
  <c r="K24" i="8" s="1"/>
  <c r="J10" i="8"/>
  <c r="J17" i="8" s="1"/>
  <c r="J24" i="8" s="1"/>
  <c r="I10" i="8"/>
  <c r="I17" i="8" s="1"/>
  <c r="I24" i="8" s="1"/>
  <c r="H10" i="8"/>
  <c r="H17" i="8" s="1"/>
  <c r="H24" i="8" s="1"/>
  <c r="F10" i="8"/>
  <c r="F17" i="8" s="1"/>
  <c r="F24" i="8" s="1"/>
  <c r="F1" i="8"/>
  <c r="L2" i="8" s="1"/>
  <c r="N22" i="8" s="1"/>
  <c r="H27" i="7"/>
  <c r="H20" i="7"/>
  <c r="H13" i="7"/>
  <c r="I30" i="7"/>
  <c r="F23" i="7"/>
  <c r="I23" i="7" s="1"/>
  <c r="I16" i="7"/>
  <c r="F16" i="7"/>
  <c r="H6" i="7"/>
  <c r="L6" i="7" s="1"/>
  <c r="F10" i="7"/>
  <c r="F17" i="7" s="1"/>
  <c r="F24" i="7" s="1"/>
  <c r="F9" i="7"/>
  <c r="F1" i="7"/>
  <c r="L2" i="7" s="1"/>
  <c r="F1" i="6"/>
  <c r="L2" i="6" s="1"/>
  <c r="L2" i="5"/>
  <c r="F1" i="5"/>
  <c r="H30" i="6"/>
  <c r="L30" i="6" s="1"/>
  <c r="H27" i="6"/>
  <c r="L27" i="6" s="1"/>
  <c r="E29" i="6"/>
  <c r="F30" i="6" s="1"/>
  <c r="E26" i="6"/>
  <c r="F27" i="6" s="1"/>
  <c r="H23" i="6"/>
  <c r="L23" i="6" s="1"/>
  <c r="H20" i="6"/>
  <c r="L20" i="6" s="1"/>
  <c r="E22" i="6"/>
  <c r="F23" i="6" s="1"/>
  <c r="I23" i="6" s="1"/>
  <c r="E19" i="6"/>
  <c r="F20" i="6" s="1"/>
  <c r="H16" i="6"/>
  <c r="L16" i="6" s="1"/>
  <c r="H13" i="6"/>
  <c r="L13" i="6" s="1"/>
  <c r="E15" i="6"/>
  <c r="F16" i="6" s="1"/>
  <c r="E12" i="6"/>
  <c r="F13" i="6" s="1"/>
  <c r="H9" i="6"/>
  <c r="L9" i="6" s="1"/>
  <c r="H6" i="6"/>
  <c r="L6" i="6" s="1"/>
  <c r="E8" i="6"/>
  <c r="F9" i="6" s="1"/>
  <c r="E5" i="6"/>
  <c r="F6" i="6" s="1"/>
  <c r="I34" i="6" s="1"/>
  <c r="F10" i="6"/>
  <c r="F17" i="6" s="1"/>
  <c r="F24" i="6" s="1"/>
  <c r="H30" i="5"/>
  <c r="L30" i="5" s="1"/>
  <c r="E29" i="5"/>
  <c r="H27" i="5"/>
  <c r="E26" i="5"/>
  <c r="S3" i="8" l="1"/>
  <c r="E34" i="6"/>
  <c r="E35" i="6"/>
  <c r="I16" i="6"/>
  <c r="I30" i="6"/>
  <c r="AD3" i="9"/>
  <c r="F14" i="9"/>
  <c r="AJ4" i="9" s="1"/>
  <c r="I9" i="7"/>
  <c r="I35" i="7"/>
  <c r="G35" i="6"/>
  <c r="I9" i="6"/>
  <c r="I35" i="6"/>
  <c r="I36" i="6" s="1"/>
  <c r="J30" i="8"/>
  <c r="N16" i="6"/>
  <c r="N23" i="6"/>
  <c r="N22" i="6" s="1"/>
  <c r="N30" i="6"/>
  <c r="N29" i="6" s="1"/>
  <c r="Q4" i="8"/>
  <c r="R4" i="8" s="1"/>
  <c r="R3" i="8"/>
  <c r="L13" i="7"/>
  <c r="N16" i="7" s="1"/>
  <c r="J16" i="7"/>
  <c r="W62" i="9"/>
  <c r="BA51" i="9" s="1"/>
  <c r="M62" i="9"/>
  <c r="AQ51" i="9" s="1"/>
  <c r="AA62" i="9"/>
  <c r="BE51" i="9" s="1"/>
  <c r="S62" i="9"/>
  <c r="AW51" i="9" s="1"/>
  <c r="H26" i="9"/>
  <c r="AL16" i="9" s="1"/>
  <c r="L26" i="9"/>
  <c r="AP16" i="9" s="1"/>
  <c r="P26" i="9"/>
  <c r="AT16" i="9" s="1"/>
  <c r="Q62" i="9"/>
  <c r="AU51" i="9" s="1"/>
  <c r="AD22" i="9"/>
  <c r="H38" i="9"/>
  <c r="AL28" i="9" s="1"/>
  <c r="L38" i="9"/>
  <c r="AP28" i="9" s="1"/>
  <c r="P38" i="9"/>
  <c r="AT28" i="9" s="1"/>
  <c r="T38" i="9"/>
  <c r="AX28" i="9" s="1"/>
  <c r="X38" i="9"/>
  <c r="BB28" i="9" s="1"/>
  <c r="AB38" i="9"/>
  <c r="BF28" i="9" s="1"/>
  <c r="J48" i="9"/>
  <c r="N48" i="9"/>
  <c r="R48" i="9"/>
  <c r="V48" i="9"/>
  <c r="Z48" i="9"/>
  <c r="N9" i="7"/>
  <c r="G34" i="6"/>
  <c r="E36" i="6"/>
  <c r="G36" i="6" s="1"/>
  <c r="U24" i="9"/>
  <c r="AC26" i="9"/>
  <c r="BG16" i="9" s="1"/>
  <c r="Y26" i="9"/>
  <c r="BC16" i="9" s="1"/>
  <c r="U26" i="9"/>
  <c r="AY16" i="9" s="1"/>
  <c r="Q26" i="9"/>
  <c r="AU16" i="9" s="1"/>
  <c r="M26" i="9"/>
  <c r="AQ16" i="9" s="1"/>
  <c r="I26" i="9"/>
  <c r="AM16" i="9" s="1"/>
  <c r="N9" i="6"/>
  <c r="N8" i="6" s="1"/>
  <c r="G30" i="8"/>
  <c r="G29" i="8" s="1"/>
  <c r="I27" i="8"/>
  <c r="J23" i="7"/>
  <c r="L20" i="7"/>
  <c r="N23" i="7" s="1"/>
  <c r="N16" i="8"/>
  <c r="Q37" i="9"/>
  <c r="AU27" i="9" s="1"/>
  <c r="P86" i="9"/>
  <c r="AT76" i="9" s="1"/>
  <c r="K74" i="9"/>
  <c r="AO64" i="9" s="1"/>
  <c r="S74" i="9"/>
  <c r="AW64" i="9" s="1"/>
  <c r="AA74" i="9"/>
  <c r="BE64" i="9" s="1"/>
  <c r="R74" i="9"/>
  <c r="AV64" i="9" s="1"/>
  <c r="I74" i="9"/>
  <c r="AM64" i="9" s="1"/>
  <c r="Q74" i="9"/>
  <c r="AU64" i="9" s="1"/>
  <c r="Y74" i="9"/>
  <c r="BC64" i="9" s="1"/>
  <c r="H74" i="9"/>
  <c r="AL64" i="9" s="1"/>
  <c r="P74" i="9"/>
  <c r="AT64" i="9" s="1"/>
  <c r="X74" i="9"/>
  <c r="BB64" i="9" s="1"/>
  <c r="N15" i="6"/>
  <c r="J30" i="5"/>
  <c r="M30" i="5" s="1"/>
  <c r="M29" i="5" s="1"/>
  <c r="L27" i="5"/>
  <c r="N30" i="5" s="1"/>
  <c r="N8" i="7"/>
  <c r="J30" i="7"/>
  <c r="L27" i="7"/>
  <c r="N30" i="7" s="1"/>
  <c r="J9" i="8"/>
  <c r="L6" i="8"/>
  <c r="N9" i="8" s="1"/>
  <c r="N29" i="8"/>
  <c r="O37" i="9"/>
  <c r="AS27" i="9" s="1"/>
  <c r="O36" i="9"/>
  <c r="Z85" i="9"/>
  <c r="BD75" i="9" s="1"/>
  <c r="Z84" i="9"/>
  <c r="N24" i="9"/>
  <c r="N25" i="9"/>
  <c r="AR15" i="9" s="1"/>
  <c r="J25" i="9"/>
  <c r="AN15" i="9" s="1"/>
  <c r="J24" i="9"/>
  <c r="AC24" i="9"/>
  <c r="AC25" i="9"/>
  <c r="BG15" i="9" s="1"/>
  <c r="Y25" i="9"/>
  <c r="BC15" i="9" s="1"/>
  <c r="Y24" i="9"/>
  <c r="AD34" i="9"/>
  <c r="AD30" i="9"/>
  <c r="G37" i="9"/>
  <c r="AK27" i="9" s="1"/>
  <c r="G36" i="9"/>
  <c r="K36" i="9"/>
  <c r="K37" i="9"/>
  <c r="AO27" i="9" s="1"/>
  <c r="S37" i="9"/>
  <c r="AW27" i="9" s="1"/>
  <c r="S36" i="9"/>
  <c r="W37" i="9"/>
  <c r="BA27" i="9" s="1"/>
  <c r="W36" i="9"/>
  <c r="AA36" i="9"/>
  <c r="AA37" i="9"/>
  <c r="BE27" i="9" s="1"/>
  <c r="O24" i="9"/>
  <c r="O25" i="9"/>
  <c r="AS15" i="9" s="1"/>
  <c r="K24" i="9"/>
  <c r="K25" i="9"/>
  <c r="AO15" i="9" s="1"/>
  <c r="G24" i="9"/>
  <c r="G25" i="9"/>
  <c r="AK15" i="9" s="1"/>
  <c r="Z25" i="9"/>
  <c r="BD15" i="9" s="1"/>
  <c r="Z24" i="9"/>
  <c r="V25" i="9"/>
  <c r="AZ15" i="9" s="1"/>
  <c r="V24" i="9"/>
  <c r="R25" i="9"/>
  <c r="AV15" i="9" s="1"/>
  <c r="R24" i="9"/>
  <c r="X26" i="9"/>
  <c r="BB16" i="9" s="1"/>
  <c r="H36" i="9"/>
  <c r="H37" i="9"/>
  <c r="AL27" i="9" s="1"/>
  <c r="L36" i="9"/>
  <c r="L37" i="9"/>
  <c r="AP27" i="9" s="1"/>
  <c r="P36" i="9"/>
  <c r="P37" i="9"/>
  <c r="AT27" i="9" s="1"/>
  <c r="T36" i="9"/>
  <c r="T37" i="9"/>
  <c r="AX27" i="9" s="1"/>
  <c r="X36" i="9"/>
  <c r="X37" i="9"/>
  <c r="BB27" i="9" s="1"/>
  <c r="AB36" i="9"/>
  <c r="AB37" i="9"/>
  <c r="BF27" i="9" s="1"/>
  <c r="I38" i="9"/>
  <c r="AM28" i="9" s="1"/>
  <c r="M38" i="9"/>
  <c r="AQ28" i="9" s="1"/>
  <c r="Q38" i="9"/>
  <c r="AU28" i="9" s="1"/>
  <c r="U38" i="9"/>
  <c r="AY28" i="9" s="1"/>
  <c r="Y38" i="9"/>
  <c r="BC28" i="9" s="1"/>
  <c r="AC38" i="9"/>
  <c r="BG28" i="9" s="1"/>
  <c r="I48" i="9"/>
  <c r="M48" i="9"/>
  <c r="Q48" i="9"/>
  <c r="U48" i="9"/>
  <c r="Y48" i="9"/>
  <c r="AC48" i="9"/>
  <c r="J49" i="9"/>
  <c r="AN39" i="9" s="1"/>
  <c r="N49" i="9"/>
  <c r="AR39" i="9" s="1"/>
  <c r="R49" i="9"/>
  <c r="AV39" i="9" s="1"/>
  <c r="V49" i="9"/>
  <c r="AZ39" i="9" s="1"/>
  <c r="Z49" i="9"/>
  <c r="BD39" i="9" s="1"/>
  <c r="G48" i="9"/>
  <c r="O48" i="9"/>
  <c r="W48" i="9"/>
  <c r="AD45" i="9"/>
  <c r="AD17" i="9"/>
  <c r="AD29" i="9"/>
  <c r="J62" i="9"/>
  <c r="AN51" i="9" s="1"/>
  <c r="J60" i="9"/>
  <c r="AD18" i="9"/>
  <c r="I62" i="9"/>
  <c r="AM51" i="9" s="1"/>
  <c r="P62" i="9"/>
  <c r="AT51" i="9" s="1"/>
  <c r="P60" i="9"/>
  <c r="L62" i="9"/>
  <c r="AP51" i="9" s="1"/>
  <c r="L60" i="9"/>
  <c r="Z62" i="9"/>
  <c r="BD51" i="9" s="1"/>
  <c r="Z60" i="9"/>
  <c r="V62" i="9"/>
  <c r="AZ51" i="9" s="1"/>
  <c r="V60" i="9"/>
  <c r="R62" i="9"/>
  <c r="AV51" i="9" s="1"/>
  <c r="R60" i="9"/>
  <c r="AD58" i="9"/>
  <c r="K60" i="9"/>
  <c r="O60" i="9"/>
  <c r="S60" i="9"/>
  <c r="W60" i="9"/>
  <c r="AA60" i="9"/>
  <c r="AD70" i="9"/>
  <c r="AD69" i="9"/>
  <c r="AD68" i="9"/>
  <c r="AD67" i="9"/>
  <c r="AD66" i="9"/>
  <c r="AD81" i="9"/>
  <c r="G86" i="9"/>
  <c r="AK76" i="9" s="1"/>
  <c r="O86" i="9"/>
  <c r="AS76" i="9" s="1"/>
  <c r="W86" i="9"/>
  <c r="BA76" i="9" s="1"/>
  <c r="N74" i="9"/>
  <c r="AR64" i="9" s="1"/>
  <c r="AB86" i="9"/>
  <c r="BF76" i="9" s="1"/>
  <c r="L86" i="9"/>
  <c r="AP76" i="9" s="1"/>
  <c r="I86" i="9"/>
  <c r="AM76" i="9" s="1"/>
  <c r="Q86" i="9"/>
  <c r="AU76" i="9" s="1"/>
  <c r="Y86" i="9"/>
  <c r="BC76" i="9" s="1"/>
  <c r="N72" i="9"/>
  <c r="N73" i="9"/>
  <c r="AR63" i="9" s="1"/>
  <c r="V72" i="9"/>
  <c r="V73" i="9"/>
  <c r="AZ63" i="9" s="1"/>
  <c r="AD41" i="9"/>
  <c r="L72" i="9"/>
  <c r="L73" i="9"/>
  <c r="AP63" i="9" s="1"/>
  <c r="T72" i="9"/>
  <c r="T73" i="9"/>
  <c r="AX63" i="9" s="1"/>
  <c r="AB72" i="9"/>
  <c r="AB73" i="9"/>
  <c r="BF63" i="9" s="1"/>
  <c r="I84" i="9"/>
  <c r="I85" i="9"/>
  <c r="AM75" i="9" s="1"/>
  <c r="Q84" i="9"/>
  <c r="Q85" i="9"/>
  <c r="AU75" i="9" s="1"/>
  <c r="Y84" i="9"/>
  <c r="Y85" i="9"/>
  <c r="BC75" i="9" s="1"/>
  <c r="J86" i="9"/>
  <c r="AN76" i="9" s="1"/>
  <c r="R86" i="9"/>
  <c r="AV76" i="9" s="1"/>
  <c r="Z86" i="9"/>
  <c r="BD76" i="9" s="1"/>
  <c r="AD43" i="9"/>
  <c r="I72" i="9"/>
  <c r="I73" i="9"/>
  <c r="AM63" i="9" s="1"/>
  <c r="M72" i="9"/>
  <c r="M73" i="9"/>
  <c r="AQ63" i="9" s="1"/>
  <c r="Q72" i="9"/>
  <c r="Q73" i="9"/>
  <c r="AU63" i="9" s="1"/>
  <c r="U72" i="9"/>
  <c r="U73" i="9"/>
  <c r="AY63" i="9" s="1"/>
  <c r="Y72" i="9"/>
  <c r="Y73" i="9"/>
  <c r="BC63" i="9" s="1"/>
  <c r="AC72" i="9"/>
  <c r="AC73" i="9"/>
  <c r="BG63" i="9" s="1"/>
  <c r="G84" i="9"/>
  <c r="G85" i="9"/>
  <c r="AK75" i="9" s="1"/>
  <c r="O84" i="9"/>
  <c r="O85" i="9"/>
  <c r="AS75" i="9" s="1"/>
  <c r="W84" i="9"/>
  <c r="W85" i="9"/>
  <c r="BA75" i="9" s="1"/>
  <c r="F73" i="9"/>
  <c r="F72" i="9"/>
  <c r="AD63" i="9"/>
  <c r="J85" i="9"/>
  <c r="AN75" i="9" s="1"/>
  <c r="J84" i="9"/>
  <c r="N85" i="9"/>
  <c r="AR75" i="9" s="1"/>
  <c r="N84" i="9"/>
  <c r="R85" i="9"/>
  <c r="AV75" i="9" s="1"/>
  <c r="R84" i="9"/>
  <c r="V85" i="9"/>
  <c r="AZ75" i="9" s="1"/>
  <c r="V84" i="9"/>
  <c r="P25" i="9"/>
  <c r="AT15" i="9" s="1"/>
  <c r="P24" i="9"/>
  <c r="L25" i="9"/>
  <c r="AP15" i="9" s="1"/>
  <c r="L24" i="9"/>
  <c r="H25" i="9"/>
  <c r="AL15" i="9" s="1"/>
  <c r="H24" i="9"/>
  <c r="AA24" i="9"/>
  <c r="AA25" i="9"/>
  <c r="BE15" i="9" s="1"/>
  <c r="W25" i="9"/>
  <c r="BA15" i="9" s="1"/>
  <c r="W24" i="9"/>
  <c r="S24" i="9"/>
  <c r="S25" i="9"/>
  <c r="AW15" i="9" s="1"/>
  <c r="AA26" i="9"/>
  <c r="BE16" i="9" s="1"/>
  <c r="W26" i="9"/>
  <c r="BA16" i="9" s="1"/>
  <c r="S26" i="9"/>
  <c r="AW16" i="9" s="1"/>
  <c r="O26" i="9"/>
  <c r="AS16" i="9" s="1"/>
  <c r="K26" i="9"/>
  <c r="AO16" i="9" s="1"/>
  <c r="G26" i="9"/>
  <c r="AK16" i="9" s="1"/>
  <c r="U25" i="9"/>
  <c r="AY15" i="9" s="1"/>
  <c r="J26" i="9"/>
  <c r="AN16" i="9" s="1"/>
  <c r="N26" i="9"/>
  <c r="AR16" i="9" s="1"/>
  <c r="R26" i="9"/>
  <c r="AV16" i="9" s="1"/>
  <c r="V26" i="9"/>
  <c r="AZ16" i="9" s="1"/>
  <c r="Z26" i="9"/>
  <c r="BD16" i="9" s="1"/>
  <c r="AD20" i="9"/>
  <c r="AD21" i="9"/>
  <c r="I37" i="9"/>
  <c r="AM27" i="9" s="1"/>
  <c r="I36" i="9"/>
  <c r="M37" i="9"/>
  <c r="AQ27" i="9" s="1"/>
  <c r="M36" i="9"/>
  <c r="Q36" i="9"/>
  <c r="U37" i="9"/>
  <c r="AY27" i="9" s="1"/>
  <c r="U36" i="9"/>
  <c r="Y37" i="9"/>
  <c r="BC27" i="9" s="1"/>
  <c r="Y36" i="9"/>
  <c r="AC37" i="9"/>
  <c r="BG27" i="9" s="1"/>
  <c r="AC36" i="9"/>
  <c r="J38" i="9"/>
  <c r="AN28" i="9" s="1"/>
  <c r="N38" i="9"/>
  <c r="AR28" i="9" s="1"/>
  <c r="R38" i="9"/>
  <c r="AV28" i="9" s="1"/>
  <c r="V38" i="9"/>
  <c r="AZ28" i="9" s="1"/>
  <c r="Z38" i="9"/>
  <c r="BD28" i="9" s="1"/>
  <c r="H48" i="9"/>
  <c r="L48" i="9"/>
  <c r="P48" i="9"/>
  <c r="T48" i="9"/>
  <c r="X48" i="9"/>
  <c r="AB48" i="9"/>
  <c r="O49" i="9"/>
  <c r="AS39" i="9" s="1"/>
  <c r="Q25" i="9"/>
  <c r="AU15" i="9" s="1"/>
  <c r="Q24" i="9"/>
  <c r="M25" i="9"/>
  <c r="AQ15" i="9" s="1"/>
  <c r="M24" i="9"/>
  <c r="I25" i="9"/>
  <c r="AM15" i="9" s="1"/>
  <c r="I24" i="9"/>
  <c r="AB25" i="9"/>
  <c r="BF15" i="9" s="1"/>
  <c r="AB24" i="9"/>
  <c r="X25" i="9"/>
  <c r="BB15" i="9" s="1"/>
  <c r="X24" i="9"/>
  <c r="T25" i="9"/>
  <c r="AX15" i="9" s="1"/>
  <c r="T24" i="9"/>
  <c r="T26" i="9"/>
  <c r="AX16" i="9" s="1"/>
  <c r="AB26" i="9"/>
  <c r="BF16" i="9" s="1"/>
  <c r="AD19" i="9"/>
  <c r="AD33" i="9"/>
  <c r="J37" i="9"/>
  <c r="AN27" i="9" s="1"/>
  <c r="J36" i="9"/>
  <c r="N37" i="9"/>
  <c r="AR27" i="9" s="1"/>
  <c r="N36" i="9"/>
  <c r="R37" i="9"/>
  <c r="AV27" i="9" s="1"/>
  <c r="R36" i="9"/>
  <c r="V37" i="9"/>
  <c r="AZ27" i="9" s="1"/>
  <c r="V36" i="9"/>
  <c r="Z37" i="9"/>
  <c r="BD27" i="9" s="1"/>
  <c r="Z36" i="9"/>
  <c r="G38" i="9"/>
  <c r="AK28" i="9" s="1"/>
  <c r="K38" i="9"/>
  <c r="AO28" i="9" s="1"/>
  <c r="O38" i="9"/>
  <c r="AS28" i="9" s="1"/>
  <c r="S38" i="9"/>
  <c r="AW28" i="9" s="1"/>
  <c r="W38" i="9"/>
  <c r="BA28" i="9" s="1"/>
  <c r="AA38" i="9"/>
  <c r="BE28" i="9" s="1"/>
  <c r="G49" i="9"/>
  <c r="AK39" i="9" s="1"/>
  <c r="K49" i="9"/>
  <c r="AO39" i="9" s="1"/>
  <c r="K48" i="9"/>
  <c r="S49" i="9"/>
  <c r="AW39" i="9" s="1"/>
  <c r="S48" i="9"/>
  <c r="W49" i="9"/>
  <c r="BA39" i="9" s="1"/>
  <c r="AA49" i="9"/>
  <c r="BE39" i="9" s="1"/>
  <c r="AA48" i="9"/>
  <c r="H49" i="9"/>
  <c r="AL39" i="9" s="1"/>
  <c r="L49" i="9"/>
  <c r="AP39" i="9" s="1"/>
  <c r="P49" i="9"/>
  <c r="AT39" i="9" s="1"/>
  <c r="T49" i="9"/>
  <c r="AX39" i="9" s="1"/>
  <c r="X49" i="9"/>
  <c r="BB39" i="9" s="1"/>
  <c r="AB49" i="9"/>
  <c r="BF39" i="9" s="1"/>
  <c r="I49" i="9"/>
  <c r="AM39" i="9" s="1"/>
  <c r="M49" i="9"/>
  <c r="AQ39" i="9" s="1"/>
  <c r="Q49" i="9"/>
  <c r="AU39" i="9" s="1"/>
  <c r="U49" i="9"/>
  <c r="AY39" i="9" s="1"/>
  <c r="Y49" i="9"/>
  <c r="BC39" i="9" s="1"/>
  <c r="AC49" i="9"/>
  <c r="BG39" i="9" s="1"/>
  <c r="AD4" i="9"/>
  <c r="AD16" i="9"/>
  <c r="F26" i="9"/>
  <c r="AD27" i="9"/>
  <c r="F37" i="9"/>
  <c r="F36" i="9"/>
  <c r="AD31" i="9"/>
  <c r="AD39" i="9"/>
  <c r="F48" i="9"/>
  <c r="F49" i="9"/>
  <c r="H62" i="9"/>
  <c r="AL51" i="9" s="1"/>
  <c r="H60" i="9"/>
  <c r="O62" i="9"/>
  <c r="AS51" i="9" s="1"/>
  <c r="AC62" i="9"/>
  <c r="BG51" i="9" s="1"/>
  <c r="Y62" i="9"/>
  <c r="BC51" i="9" s="1"/>
  <c r="U62" i="9"/>
  <c r="AY51" i="9" s="1"/>
  <c r="AD56" i="9"/>
  <c r="AD15" i="9"/>
  <c r="F24" i="9"/>
  <c r="F25" i="9"/>
  <c r="F38" i="9"/>
  <c r="AD28" i="9"/>
  <c r="AD32" i="9"/>
  <c r="G62" i="9"/>
  <c r="AK51" i="9" s="1"/>
  <c r="G60" i="9"/>
  <c r="K62" i="9"/>
  <c r="AO51" i="9" s="1"/>
  <c r="N62" i="9"/>
  <c r="AR51" i="9" s="1"/>
  <c r="N60" i="9"/>
  <c r="AB62" i="9"/>
  <c r="BF51" i="9" s="1"/>
  <c r="AB60" i="9"/>
  <c r="X62" i="9"/>
  <c r="BB51" i="9" s="1"/>
  <c r="X60" i="9"/>
  <c r="T62" i="9"/>
  <c r="AX51" i="9" s="1"/>
  <c r="T60" i="9"/>
  <c r="AD54" i="9"/>
  <c r="I60" i="9"/>
  <c r="M60" i="9"/>
  <c r="Q60" i="9"/>
  <c r="U60" i="9"/>
  <c r="Y60" i="9"/>
  <c r="AC60" i="9"/>
  <c r="AD82" i="9"/>
  <c r="AD80" i="9"/>
  <c r="AD78" i="9"/>
  <c r="AD77" i="9"/>
  <c r="AD79" i="9"/>
  <c r="X86" i="9"/>
  <c r="BB76" i="9" s="1"/>
  <c r="H86" i="9"/>
  <c r="AL76" i="9" s="1"/>
  <c r="K86" i="9"/>
  <c r="AO76" i="9" s="1"/>
  <c r="S86" i="9"/>
  <c r="AW76" i="9" s="1"/>
  <c r="AA86" i="9"/>
  <c r="BE76" i="9" s="1"/>
  <c r="V74" i="9"/>
  <c r="AZ64" i="9" s="1"/>
  <c r="G74" i="9"/>
  <c r="AK64" i="9" s="1"/>
  <c r="O74" i="9"/>
  <c r="AS64" i="9" s="1"/>
  <c r="W74" i="9"/>
  <c r="BA64" i="9" s="1"/>
  <c r="AD64" i="9"/>
  <c r="F74" i="9"/>
  <c r="T86" i="9"/>
  <c r="AX76" i="9" s="1"/>
  <c r="F86" i="9"/>
  <c r="AJ76" i="9" s="1"/>
  <c r="AD76" i="9"/>
  <c r="M86" i="9"/>
  <c r="AQ76" i="9" s="1"/>
  <c r="U86" i="9"/>
  <c r="AY76" i="9" s="1"/>
  <c r="AC86" i="9"/>
  <c r="BG76" i="9" s="1"/>
  <c r="Z74" i="9"/>
  <c r="BD64" i="9" s="1"/>
  <c r="J74" i="9"/>
  <c r="AN64" i="9" s="1"/>
  <c r="M74" i="9"/>
  <c r="AQ64" i="9" s="1"/>
  <c r="U74" i="9"/>
  <c r="AY64" i="9" s="1"/>
  <c r="AC74" i="9"/>
  <c r="BG64" i="9" s="1"/>
  <c r="AD65" i="9"/>
  <c r="J72" i="9"/>
  <c r="J73" i="9"/>
  <c r="AN63" i="9" s="1"/>
  <c r="R72" i="9"/>
  <c r="R73" i="9"/>
  <c r="AV63" i="9" s="1"/>
  <c r="Z72" i="9"/>
  <c r="Z73" i="9"/>
  <c r="BD63" i="9" s="1"/>
  <c r="L74" i="9"/>
  <c r="AP64" i="9" s="1"/>
  <c r="T74" i="9"/>
  <c r="AX64" i="9" s="1"/>
  <c r="AB74" i="9"/>
  <c r="BF64" i="9" s="1"/>
  <c r="H72" i="9"/>
  <c r="H73" i="9"/>
  <c r="AL63" i="9" s="1"/>
  <c r="P72" i="9"/>
  <c r="P73" i="9"/>
  <c r="AT63" i="9" s="1"/>
  <c r="X72" i="9"/>
  <c r="X73" i="9"/>
  <c r="BB63" i="9" s="1"/>
  <c r="AD75" i="9"/>
  <c r="F84" i="9"/>
  <c r="F85" i="9"/>
  <c r="AJ75" i="9" s="1"/>
  <c r="M84" i="9"/>
  <c r="M85" i="9"/>
  <c r="AQ75" i="9" s="1"/>
  <c r="U84" i="9"/>
  <c r="U85" i="9"/>
  <c r="AY75" i="9" s="1"/>
  <c r="AC84" i="9"/>
  <c r="AC85" i="9"/>
  <c r="BG75" i="9" s="1"/>
  <c r="N86" i="9"/>
  <c r="AR76" i="9" s="1"/>
  <c r="V86" i="9"/>
  <c r="AZ76" i="9" s="1"/>
  <c r="F62" i="9"/>
  <c r="F60" i="9"/>
  <c r="AD52" i="9"/>
  <c r="K72" i="9"/>
  <c r="K73" i="9"/>
  <c r="AO63" i="9" s="1"/>
  <c r="O72" i="9"/>
  <c r="O73" i="9"/>
  <c r="AS63" i="9" s="1"/>
  <c r="S72" i="9"/>
  <c r="S73" i="9"/>
  <c r="AW63" i="9" s="1"/>
  <c r="W72" i="9"/>
  <c r="W73" i="9"/>
  <c r="BA63" i="9" s="1"/>
  <c r="AA72" i="9"/>
  <c r="AA73" i="9"/>
  <c r="BE63" i="9" s="1"/>
  <c r="G72" i="9"/>
  <c r="G73" i="9"/>
  <c r="AK63" i="9" s="1"/>
  <c r="K84" i="9"/>
  <c r="K85" i="9"/>
  <c r="AO75" i="9" s="1"/>
  <c r="S84" i="9"/>
  <c r="S85" i="9"/>
  <c r="AW75" i="9" s="1"/>
  <c r="AA84" i="9"/>
  <c r="AA85" i="9"/>
  <c r="BE75" i="9" s="1"/>
  <c r="H85" i="9"/>
  <c r="AL75" i="9" s="1"/>
  <c r="H84" i="9"/>
  <c r="L85" i="9"/>
  <c r="AP75" i="9" s="1"/>
  <c r="L84" i="9"/>
  <c r="P85" i="9"/>
  <c r="AT75" i="9" s="1"/>
  <c r="P84" i="9"/>
  <c r="T85" i="9"/>
  <c r="AX75" i="9" s="1"/>
  <c r="T84" i="9"/>
  <c r="X85" i="9"/>
  <c r="BB75" i="9" s="1"/>
  <c r="X84" i="9"/>
  <c r="AB85" i="9"/>
  <c r="BF75" i="9" s="1"/>
  <c r="AB84" i="9"/>
  <c r="AD10" i="9"/>
  <c r="AD9" i="9"/>
  <c r="AD7" i="9"/>
  <c r="AD8" i="9"/>
  <c r="W14" i="9"/>
  <c r="BA4" i="9" s="1"/>
  <c r="O14" i="9"/>
  <c r="AS4" i="9" s="1"/>
  <c r="AD6" i="9"/>
  <c r="AD5" i="9"/>
  <c r="I9" i="8"/>
  <c r="J9" i="6"/>
  <c r="M9" i="6" s="1"/>
  <c r="M8" i="6" s="1"/>
  <c r="J23" i="6"/>
  <c r="M23" i="6" s="1"/>
  <c r="M22" i="6" s="1"/>
  <c r="J30" i="6"/>
  <c r="M30" i="6" s="1"/>
  <c r="M29" i="6" s="1"/>
  <c r="J16" i="8"/>
  <c r="AC13" i="9"/>
  <c r="BG3" i="9" s="1"/>
  <c r="AC12" i="9"/>
  <c r="U13" i="9"/>
  <c r="AY3" i="9" s="1"/>
  <c r="U12" i="9"/>
  <c r="M13" i="9"/>
  <c r="AQ3" i="9" s="1"/>
  <c r="M12" i="9"/>
  <c r="AA12" i="9"/>
  <c r="S13" i="9"/>
  <c r="AW3" i="9" s="1"/>
  <c r="S12" i="9"/>
  <c r="K12" i="9"/>
  <c r="Z12" i="9"/>
  <c r="V12" i="9"/>
  <c r="R12" i="9"/>
  <c r="N12" i="9"/>
  <c r="J12" i="9"/>
  <c r="F12" i="9"/>
  <c r="Y12" i="9"/>
  <c r="Q12" i="9"/>
  <c r="I12" i="9"/>
  <c r="W12" i="9"/>
  <c r="O12" i="9"/>
  <c r="G12" i="9"/>
  <c r="AB12" i="9"/>
  <c r="X12" i="9"/>
  <c r="T12" i="9"/>
  <c r="P12" i="9"/>
  <c r="L12" i="9"/>
  <c r="H12" i="9"/>
  <c r="V14" i="9"/>
  <c r="AZ4" i="9" s="1"/>
  <c r="N14" i="9"/>
  <c r="AR4" i="9" s="1"/>
  <c r="AB14" i="9"/>
  <c r="BF4" i="9" s="1"/>
  <c r="T14" i="9"/>
  <c r="AX4" i="9" s="1"/>
  <c r="L14" i="9"/>
  <c r="AP4" i="9" s="1"/>
  <c r="AA13" i="9"/>
  <c r="BE3" i="9" s="1"/>
  <c r="K13" i="9"/>
  <c r="AO3" i="9" s="1"/>
  <c r="AA14" i="9"/>
  <c r="BE4" i="9" s="1"/>
  <c r="BE91" i="9" s="1"/>
  <c r="S14" i="9"/>
  <c r="AW4" i="9" s="1"/>
  <c r="K14" i="9"/>
  <c r="AO4" i="9" s="1"/>
  <c r="G14" i="9"/>
  <c r="AK4" i="9" s="1"/>
  <c r="AK91" i="9" s="1"/>
  <c r="Z13" i="9"/>
  <c r="BD3" i="9" s="1"/>
  <c r="V13" i="9"/>
  <c r="AZ3" i="9" s="1"/>
  <c r="AZ90" i="9" s="1"/>
  <c r="R13" i="9"/>
  <c r="AV3" i="9" s="1"/>
  <c r="N13" i="9"/>
  <c r="AR3" i="9" s="1"/>
  <c r="J13" i="9"/>
  <c r="AN3" i="9" s="1"/>
  <c r="F13" i="9"/>
  <c r="AJ3" i="9" s="1"/>
  <c r="Z14" i="9"/>
  <c r="BD4" i="9" s="1"/>
  <c r="R14" i="9"/>
  <c r="AV4" i="9" s="1"/>
  <c r="J14" i="9"/>
  <c r="AN4" i="9" s="1"/>
  <c r="Y13" i="9"/>
  <c r="BC3" i="9" s="1"/>
  <c r="Q13" i="9"/>
  <c r="AU3" i="9" s="1"/>
  <c r="I13" i="9"/>
  <c r="AM3" i="9" s="1"/>
  <c r="X14" i="9"/>
  <c r="BB4" i="9" s="1"/>
  <c r="P14" i="9"/>
  <c r="AT4" i="9" s="1"/>
  <c r="H14" i="9"/>
  <c r="AL4" i="9" s="1"/>
  <c r="W13" i="9"/>
  <c r="BA3" i="9" s="1"/>
  <c r="O13" i="9"/>
  <c r="AS3" i="9" s="1"/>
  <c r="G13" i="9"/>
  <c r="AK3" i="9" s="1"/>
  <c r="AC14" i="9"/>
  <c r="BG4" i="9" s="1"/>
  <c r="Y14" i="9"/>
  <c r="BC4" i="9" s="1"/>
  <c r="U14" i="9"/>
  <c r="AY4" i="9" s="1"/>
  <c r="Q14" i="9"/>
  <c r="AU4" i="9" s="1"/>
  <c r="M14" i="9"/>
  <c r="AQ4" i="9" s="1"/>
  <c r="I14" i="9"/>
  <c r="AM4" i="9" s="1"/>
  <c r="AB13" i="9"/>
  <c r="BF3" i="9" s="1"/>
  <c r="X13" i="9"/>
  <c r="BB3" i="9" s="1"/>
  <c r="T13" i="9"/>
  <c r="AX3" i="9" s="1"/>
  <c r="P13" i="9"/>
  <c r="AT3" i="9" s="1"/>
  <c r="L13" i="9"/>
  <c r="AP3" i="9" s="1"/>
  <c r="H13" i="9"/>
  <c r="AL3" i="9" s="1"/>
  <c r="I23" i="8"/>
  <c r="I6" i="8"/>
  <c r="G9" i="8"/>
  <c r="G8" i="8" s="1"/>
  <c r="G16" i="8"/>
  <c r="G15" i="8" s="1"/>
  <c r="I13" i="8"/>
  <c r="J16" i="6"/>
  <c r="M16" i="6" s="1"/>
  <c r="M15" i="6" s="1"/>
  <c r="J9" i="7"/>
  <c r="I30" i="8"/>
  <c r="I26" i="6"/>
  <c r="G30" i="6"/>
  <c r="G29" i="6" s="1"/>
  <c r="I6" i="6"/>
  <c r="G9" i="6"/>
  <c r="G8" i="6" s="1"/>
  <c r="G16" i="6"/>
  <c r="G15" i="6" s="1"/>
  <c r="I13" i="6"/>
  <c r="I20" i="6"/>
  <c r="G23" i="6"/>
  <c r="G22" i="6" s="1"/>
  <c r="E26" i="7"/>
  <c r="F27" i="7" s="1"/>
  <c r="G30" i="7" s="1"/>
  <c r="AS91" i="9" l="1"/>
  <c r="AV91" i="9"/>
  <c r="AO91" i="9"/>
  <c r="AR91" i="9"/>
  <c r="BB90" i="9"/>
  <c r="BC90" i="9"/>
  <c r="K30" i="8"/>
  <c r="J29" i="8" s="1"/>
  <c r="E34" i="7"/>
  <c r="AP90" i="9"/>
  <c r="AX90" i="9"/>
  <c r="BF90" i="9"/>
  <c r="AQ91" i="9"/>
  <c r="AY91" i="9"/>
  <c r="BG91" i="9"/>
  <c r="AS90" i="9"/>
  <c r="AS92" i="9" s="1"/>
  <c r="AL91" i="9"/>
  <c r="BB91" i="9"/>
  <c r="AU90" i="9"/>
  <c r="AN91" i="9"/>
  <c r="BD91" i="9"/>
  <c r="AN90" i="9"/>
  <c r="AV90" i="9"/>
  <c r="BD90" i="9"/>
  <c r="BE90" i="9"/>
  <c r="BE92" i="9" s="1"/>
  <c r="AX91" i="9"/>
  <c r="AW90" i="9"/>
  <c r="BA91" i="9"/>
  <c r="AV92" i="9"/>
  <c r="AN92" i="9"/>
  <c r="AL90" i="9"/>
  <c r="AT90" i="9"/>
  <c r="AM91" i="9"/>
  <c r="AU91" i="9"/>
  <c r="BC91" i="9"/>
  <c r="BC92" i="9" s="1"/>
  <c r="AK90" i="9"/>
  <c r="AK92" i="9" s="1"/>
  <c r="BA90" i="9"/>
  <c r="AT91" i="9"/>
  <c r="AM90" i="9"/>
  <c r="AR90" i="9"/>
  <c r="AR92" i="9" s="1"/>
  <c r="AW91" i="9"/>
  <c r="AO90" i="9"/>
  <c r="AO92" i="9" s="1"/>
  <c r="AP91" i="9"/>
  <c r="BF91" i="9"/>
  <c r="BF92" i="9" s="1"/>
  <c r="AZ91" i="9"/>
  <c r="AZ92" i="9" s="1"/>
  <c r="AQ90" i="9"/>
  <c r="AY90" i="9"/>
  <c r="BG90" i="9"/>
  <c r="AD36" i="9"/>
  <c r="AD60" i="9"/>
  <c r="N8" i="8"/>
  <c r="N29" i="7"/>
  <c r="N15" i="7"/>
  <c r="O30" i="5"/>
  <c r="N29" i="5"/>
  <c r="O29" i="5" s="1"/>
  <c r="O29" i="6"/>
  <c r="O15" i="6"/>
  <c r="O8" i="6"/>
  <c r="N15" i="8"/>
  <c r="N22" i="7"/>
  <c r="O22" i="6"/>
  <c r="K30" i="7"/>
  <c r="O30" i="6"/>
  <c r="O16" i="6"/>
  <c r="O9" i="6"/>
  <c r="O23" i="6"/>
  <c r="AD84" i="9"/>
  <c r="AJ15" i="9"/>
  <c r="AD25" i="9"/>
  <c r="AD49" i="9"/>
  <c r="AJ39" i="9"/>
  <c r="AD72" i="9"/>
  <c r="AE46" i="9"/>
  <c r="AJ51" i="9"/>
  <c r="AD62" i="9"/>
  <c r="AD85" i="9"/>
  <c r="AE82" i="9"/>
  <c r="O125" i="12" s="1"/>
  <c r="AD86" i="9"/>
  <c r="AJ64" i="9"/>
  <c r="AD74" i="9"/>
  <c r="AJ28" i="9"/>
  <c r="AD38" i="9"/>
  <c r="AD24" i="9"/>
  <c r="AE58" i="9"/>
  <c r="O119" i="12" s="1"/>
  <c r="AD48" i="9"/>
  <c r="AE34" i="9"/>
  <c r="AJ27" i="9"/>
  <c r="AD37" i="9"/>
  <c r="AJ16" i="9"/>
  <c r="AJ91" i="9" s="1"/>
  <c r="AD26" i="9"/>
  <c r="AE70" i="9"/>
  <c r="AJ63" i="9"/>
  <c r="AD73" i="9"/>
  <c r="AE22" i="9"/>
  <c r="AD12" i="9"/>
  <c r="AD13" i="9"/>
  <c r="AE10" i="9"/>
  <c r="AD14" i="9"/>
  <c r="K30" i="6"/>
  <c r="J29" i="6" s="1"/>
  <c r="K16" i="8"/>
  <c r="K23" i="6"/>
  <c r="J22" i="6" s="1"/>
  <c r="K9" i="6"/>
  <c r="J8" i="6" s="1"/>
  <c r="K16" i="6"/>
  <c r="J15" i="6" s="1"/>
  <c r="K9" i="8"/>
  <c r="G29" i="7"/>
  <c r="I27" i="7"/>
  <c r="AM92" i="9" l="1"/>
  <c r="M30" i="8"/>
  <c r="BB92" i="9"/>
  <c r="O123" i="12"/>
  <c r="O121" i="12"/>
  <c r="AY92" i="9"/>
  <c r="AP92" i="9"/>
  <c r="BG92" i="9"/>
  <c r="AQ92" i="9"/>
  <c r="AU92" i="9"/>
  <c r="BA92" i="9"/>
  <c r="AJ90" i="9"/>
  <c r="BD92" i="9"/>
  <c r="AX92" i="9"/>
  <c r="G34" i="7"/>
  <c r="E36" i="7"/>
  <c r="G36" i="7" s="1"/>
  <c r="AW92" i="9"/>
  <c r="AL92" i="9"/>
  <c r="AJ97" i="9"/>
  <c r="BH91" i="9"/>
  <c r="BK92" i="9" s="1"/>
  <c r="T19" i="12" s="1"/>
  <c r="AV94" i="9"/>
  <c r="BM91" i="9" s="1"/>
  <c r="V17" i="12" s="1"/>
  <c r="AV97" i="9"/>
  <c r="BM92" i="9" s="1"/>
  <c r="V19" i="12" s="1"/>
  <c r="AT92" i="9"/>
  <c r="J8" i="8"/>
  <c r="M9" i="8"/>
  <c r="J15" i="8"/>
  <c r="M16" i="8"/>
  <c r="M29" i="8"/>
  <c r="O29" i="8" s="1"/>
  <c r="O30" i="8"/>
  <c r="J29" i="7"/>
  <c r="M30" i="7"/>
  <c r="E8" i="4"/>
  <c r="E5" i="4"/>
  <c r="H9" i="4"/>
  <c r="L9" i="4" s="1"/>
  <c r="H6" i="4"/>
  <c r="H23" i="4"/>
  <c r="L23" i="4" s="1"/>
  <c r="H20" i="4"/>
  <c r="L20" i="4" s="1"/>
  <c r="H23" i="5"/>
  <c r="L23" i="5" s="1"/>
  <c r="H20" i="5"/>
  <c r="L20" i="5" s="1"/>
  <c r="E22" i="5"/>
  <c r="E19" i="5"/>
  <c r="F20" i="5" s="1"/>
  <c r="AV100" i="9" l="1"/>
  <c r="BM93" i="9" s="1"/>
  <c r="V21" i="12" s="1"/>
  <c r="N23" i="5"/>
  <c r="N22" i="5" s="1"/>
  <c r="N23" i="4"/>
  <c r="BH97" i="9"/>
  <c r="BL92" i="9"/>
  <c r="U19" i="12" s="1"/>
  <c r="AJ98" i="9"/>
  <c r="BN92" i="9" s="1"/>
  <c r="W19" i="12" s="1"/>
  <c r="AJ94" i="9"/>
  <c r="BH90" i="9"/>
  <c r="BK91" i="9" s="1"/>
  <c r="T17" i="12" s="1"/>
  <c r="AJ95" i="9"/>
  <c r="AJ92" i="9"/>
  <c r="M15" i="8"/>
  <c r="O15" i="8" s="1"/>
  <c r="O16" i="8"/>
  <c r="O9" i="8"/>
  <c r="M8" i="8"/>
  <c r="O8" i="8" s="1"/>
  <c r="L6" i="4"/>
  <c r="J9" i="4"/>
  <c r="M29" i="7"/>
  <c r="O29" i="7" s="1"/>
  <c r="O30" i="7"/>
  <c r="J23" i="5"/>
  <c r="M23" i="5" s="1"/>
  <c r="M22" i="5" s="1"/>
  <c r="E19" i="7"/>
  <c r="AJ101" i="9" l="1"/>
  <c r="BN93" i="9" s="1"/>
  <c r="W21" i="12" s="1"/>
  <c r="BH92" i="9"/>
  <c r="BK93" i="9" s="1"/>
  <c r="T21" i="12" s="1"/>
  <c r="AJ100" i="9"/>
  <c r="BH95" i="9"/>
  <c r="BN91" i="9"/>
  <c r="W17" i="12" s="1"/>
  <c r="BH94" i="9"/>
  <c r="BL91" i="9"/>
  <c r="U17" i="12" s="1"/>
  <c r="N9" i="4"/>
  <c r="M9" i="4"/>
  <c r="O22" i="5"/>
  <c r="O23" i="5"/>
  <c r="F20" i="7"/>
  <c r="F20" i="8"/>
  <c r="S2" i="8" s="1"/>
  <c r="S4" i="8" s="1"/>
  <c r="H16" i="5"/>
  <c r="L16" i="5" s="1"/>
  <c r="H13" i="5"/>
  <c r="E15" i="5"/>
  <c r="E12" i="5"/>
  <c r="BH100" i="9" l="1"/>
  <c r="BL93" i="9"/>
  <c r="U21" i="12" s="1"/>
  <c r="J16" i="5"/>
  <c r="M16" i="5" s="1"/>
  <c r="M15" i="5" s="1"/>
  <c r="L13" i="5"/>
  <c r="N16" i="5" s="1"/>
  <c r="O9" i="4"/>
  <c r="G23" i="8"/>
  <c r="I20" i="8"/>
  <c r="G23" i="7"/>
  <c r="I20" i="7"/>
  <c r="E12" i="7"/>
  <c r="O16" i="5" l="1"/>
  <c r="N15" i="5"/>
  <c r="O15" i="5" s="1"/>
  <c r="K23" i="7"/>
  <c r="G22" i="7"/>
  <c r="K23" i="8"/>
  <c r="M23" i="8" s="1"/>
  <c r="G22" i="8"/>
  <c r="F13" i="7"/>
  <c r="M22" i="8" l="1"/>
  <c r="O22" i="8" s="1"/>
  <c r="O23" i="8"/>
  <c r="J22" i="8"/>
  <c r="M23" i="7"/>
  <c r="J22" i="7"/>
  <c r="G16" i="7"/>
  <c r="K16" i="7" s="1"/>
  <c r="M16" i="7" s="1"/>
  <c r="I13" i="7"/>
  <c r="H9" i="5"/>
  <c r="L9" i="5" s="1"/>
  <c r="D34" i="5" s="1"/>
  <c r="F34" i="5" s="1"/>
  <c r="H6" i="5"/>
  <c r="E8" i="5"/>
  <c r="E5" i="5"/>
  <c r="F6" i="5" s="1"/>
  <c r="F30" i="5"/>
  <c r="F27" i="5"/>
  <c r="F23" i="5"/>
  <c r="I23" i="5" s="1"/>
  <c r="F16" i="5"/>
  <c r="F13" i="5"/>
  <c r="F10" i="5"/>
  <c r="F17" i="5" s="1"/>
  <c r="F24" i="5" s="1"/>
  <c r="F9" i="5"/>
  <c r="F1" i="4"/>
  <c r="L2" i="4" s="1"/>
  <c r="I9" i="5" l="1"/>
  <c r="G34" i="5"/>
  <c r="G33" i="5"/>
  <c r="N22" i="4"/>
  <c r="M8" i="4"/>
  <c r="N8" i="4"/>
  <c r="G30" i="5"/>
  <c r="K30" i="5" s="1"/>
  <c r="J29" i="5" s="1"/>
  <c r="I6" i="5"/>
  <c r="M22" i="7"/>
  <c r="O22" i="7" s="1"/>
  <c r="O23" i="7"/>
  <c r="J9" i="5"/>
  <c r="M9" i="5" s="1"/>
  <c r="M8" i="5" s="1"/>
  <c r="L6" i="5"/>
  <c r="D33" i="5" s="1"/>
  <c r="G16" i="5"/>
  <c r="K16" i="5" s="1"/>
  <c r="J15" i="5" s="1"/>
  <c r="G23" i="5"/>
  <c r="K23" i="5" s="1"/>
  <c r="J22" i="5" s="1"/>
  <c r="G9" i="5"/>
  <c r="G15" i="7"/>
  <c r="I30" i="5"/>
  <c r="I16" i="5"/>
  <c r="I13" i="5"/>
  <c r="I20" i="5"/>
  <c r="I26" i="5"/>
  <c r="O8" i="4" l="1"/>
  <c r="G29" i="5"/>
  <c r="G22" i="5"/>
  <c r="G35" i="5"/>
  <c r="G15" i="5"/>
  <c r="D35" i="5"/>
  <c r="F35" i="5" s="1"/>
  <c r="F33" i="5"/>
  <c r="N9" i="5"/>
  <c r="O9" i="5" s="1"/>
  <c r="G8" i="5"/>
  <c r="K9" i="5"/>
  <c r="J8" i="5" s="1"/>
  <c r="J15" i="7"/>
  <c r="E5" i="7"/>
  <c r="N8" i="5" l="1"/>
  <c r="O8" i="5" s="1"/>
  <c r="M15" i="7"/>
  <c r="O15" i="7" s="1"/>
  <c r="O16" i="7"/>
  <c r="F6" i="7"/>
  <c r="I6" i="7" l="1"/>
  <c r="I34" i="7"/>
  <c r="I36" i="7" s="1"/>
  <c r="G9" i="7"/>
  <c r="K9" i="7" l="1"/>
  <c r="M9" i="7" s="1"/>
  <c r="G8" i="7"/>
  <c r="H16" i="4"/>
  <c r="L16" i="4" s="1"/>
  <c r="H13" i="4"/>
  <c r="L13" i="4" s="1"/>
  <c r="J23" i="4"/>
  <c r="M23" i="4" s="1"/>
  <c r="H30" i="4"/>
  <c r="L30" i="4" s="1"/>
  <c r="H27" i="4"/>
  <c r="L27" i="4" s="1"/>
  <c r="N30" i="4" s="1"/>
  <c r="F10" i="4"/>
  <c r="F17" i="4" s="1"/>
  <c r="F24" i="4" s="1"/>
  <c r="E29" i="4"/>
  <c r="F30" i="4" s="1"/>
  <c r="E26" i="4"/>
  <c r="F27" i="4" s="1"/>
  <c r="E22" i="4"/>
  <c r="F23" i="4" s="1"/>
  <c r="E19" i="4"/>
  <c r="F20" i="4" s="1"/>
  <c r="I20" i="4" s="1"/>
  <c r="N16" i="4" l="1"/>
  <c r="N15" i="4" s="1"/>
  <c r="Q2" i="4"/>
  <c r="Q3" i="4"/>
  <c r="R3" i="4" s="1"/>
  <c r="M8" i="7"/>
  <c r="O8" i="7" s="1"/>
  <c r="O9" i="7"/>
  <c r="N29" i="4"/>
  <c r="M22" i="4"/>
  <c r="O22" i="4" s="1"/>
  <c r="O23" i="4"/>
  <c r="J8" i="7"/>
  <c r="I30" i="4"/>
  <c r="I23" i="4"/>
  <c r="G30" i="4"/>
  <c r="G29" i="4" s="1"/>
  <c r="J30" i="4"/>
  <c r="M30" i="4" s="1"/>
  <c r="M29" i="4" s="1"/>
  <c r="I26" i="4"/>
  <c r="J16" i="4"/>
  <c r="M16" i="4" s="1"/>
  <c r="M15" i="4" s="1"/>
  <c r="G23" i="4"/>
  <c r="O29" i="4" l="1"/>
  <c r="R2" i="4"/>
  <c r="Q4" i="4"/>
  <c r="R4" i="4" s="1"/>
  <c r="O15" i="4"/>
  <c r="O30" i="4"/>
  <c r="O16" i="4"/>
  <c r="K23" i="4"/>
  <c r="J22" i="4" s="1"/>
  <c r="G22" i="4"/>
  <c r="K30" i="4"/>
  <c r="J29" i="4" s="1"/>
  <c r="F9" i="4"/>
  <c r="F6" i="4"/>
  <c r="E15" i="4"/>
  <c r="F16" i="4" s="1"/>
  <c r="I16" i="4" s="1"/>
  <c r="E12" i="4"/>
  <c r="F13" i="4" s="1"/>
  <c r="I6" i="4" l="1"/>
  <c r="S2" i="4"/>
  <c r="I9" i="4"/>
  <c r="S3" i="4"/>
  <c r="G9" i="4"/>
  <c r="K9" i="4" s="1"/>
  <c r="J8" i="4" s="1"/>
  <c r="G16" i="4"/>
  <c r="I13" i="4"/>
  <c r="S4" i="4" l="1"/>
  <c r="K16" i="4"/>
  <c r="J15" i="4" s="1"/>
  <c r="G15" i="4"/>
  <c r="G8" i="4"/>
  <c r="A46" i="1"/>
  <c r="A66" i="1" s="1"/>
  <c r="A45" i="1"/>
  <c r="A65" i="1" s="1"/>
</calcChain>
</file>

<file path=xl/sharedStrings.xml><?xml version="1.0" encoding="utf-8"?>
<sst xmlns="http://schemas.openxmlformats.org/spreadsheetml/2006/main" count="1215" uniqueCount="390">
  <si>
    <t>車両交通量調査依頼</t>
    <rPh sb="0" eb="2">
      <t>シャリョウ</t>
    </rPh>
    <rPh sb="2" eb="4">
      <t>コウツウ</t>
    </rPh>
    <rPh sb="4" eb="5">
      <t>リョウ</t>
    </rPh>
    <rPh sb="5" eb="7">
      <t>チョウサ</t>
    </rPh>
    <rPh sb="7" eb="9">
      <t>イライ</t>
    </rPh>
    <phoneticPr fontId="4"/>
  </si>
  <si>
    <t>by　　</t>
    <phoneticPr fontId="4"/>
  </si>
  <si>
    <t xml:space="preserve"> H.Miyazaki</t>
    <phoneticPr fontId="4"/>
  </si>
  <si>
    <t>調査条件：</t>
    <rPh sb="0" eb="2">
      <t>チョウサ</t>
    </rPh>
    <rPh sb="2" eb="4">
      <t>ジョウケン</t>
    </rPh>
    <phoneticPr fontId="4"/>
  </si>
  <si>
    <t>★</t>
    <phoneticPr fontId="4"/>
  </si>
  <si>
    <t>場所　：　</t>
    <rPh sb="0" eb="2">
      <t>バショ</t>
    </rPh>
    <phoneticPr fontId="4"/>
  </si>
  <si>
    <t>環状通交叉点 ：　計　１１ヶ所　・・ 　1　～　11</t>
    <rPh sb="3" eb="6">
      <t>コウサテン</t>
    </rPh>
    <rPh sb="14" eb="15">
      <t>トコロ</t>
    </rPh>
    <phoneticPr fontId="4"/>
  </si>
  <si>
    <t>計１８ヶ所</t>
    <rPh sb="0" eb="1">
      <t>ケイ</t>
    </rPh>
    <rPh sb="4" eb="5">
      <t>トコロ</t>
    </rPh>
    <phoneticPr fontId="4"/>
  </si>
  <si>
    <t xml:space="preserve"> ＆</t>
    <phoneticPr fontId="4"/>
  </si>
  <si>
    <t>白石藻岩通交叉点 ：　計　７ヶ所　・・　１００　～　１０６</t>
    <rPh sb="15" eb="16">
      <t>トコロ</t>
    </rPh>
    <phoneticPr fontId="4"/>
  </si>
  <si>
    <t>時間　：　24時間　：　8時　～　7時　：　1時間毎</t>
    <rPh sb="0" eb="2">
      <t>ジカン</t>
    </rPh>
    <rPh sb="7" eb="9">
      <t>ジカン</t>
    </rPh>
    <rPh sb="13" eb="14">
      <t>ジ</t>
    </rPh>
    <rPh sb="18" eb="19">
      <t>ジ</t>
    </rPh>
    <rPh sb="23" eb="24">
      <t>ジ</t>
    </rPh>
    <rPh sb="24" eb="25">
      <t>カン</t>
    </rPh>
    <rPh sb="25" eb="26">
      <t>ゴト</t>
    </rPh>
    <phoneticPr fontId="4"/>
  </si>
  <si>
    <t>交通量単位　：　台/時間　（pcu： passing car unit）</t>
    <rPh sb="0" eb="2">
      <t>コウツウ</t>
    </rPh>
    <rPh sb="2" eb="3">
      <t>リョウ</t>
    </rPh>
    <rPh sb="3" eb="5">
      <t>タンイ</t>
    </rPh>
    <rPh sb="8" eb="9">
      <t>ダイ</t>
    </rPh>
    <rPh sb="10" eb="11">
      <t>ジ</t>
    </rPh>
    <rPh sb="11" eb="12">
      <t>カン</t>
    </rPh>
    <phoneticPr fontId="4"/>
  </si>
  <si>
    <t>対象車両種類　：　全車量合計（除：自転車）</t>
    <rPh sb="0" eb="2">
      <t>タイショウ</t>
    </rPh>
    <rPh sb="2" eb="4">
      <t>シャリョウ</t>
    </rPh>
    <rPh sb="4" eb="6">
      <t>シュルイ</t>
    </rPh>
    <rPh sb="9" eb="10">
      <t>ゼン</t>
    </rPh>
    <rPh sb="10" eb="11">
      <t>シャ</t>
    </rPh>
    <rPh sb="11" eb="12">
      <t>リョウ</t>
    </rPh>
    <rPh sb="12" eb="14">
      <t>ゴウケイ</t>
    </rPh>
    <rPh sb="15" eb="16">
      <t>ノゾ</t>
    </rPh>
    <rPh sb="17" eb="20">
      <t>ジテンシャ</t>
    </rPh>
    <phoneticPr fontId="4"/>
  </si>
  <si>
    <t>右左折車両数の区分が不可の場合は　「直進」欄のみに合算記載</t>
    <rPh sb="0" eb="3">
      <t>ウサセツ</t>
    </rPh>
    <rPh sb="3" eb="5">
      <t>シャリョウ</t>
    </rPh>
    <rPh sb="5" eb="6">
      <t>スウ</t>
    </rPh>
    <rPh sb="7" eb="9">
      <t>クブン</t>
    </rPh>
    <rPh sb="10" eb="12">
      <t>フカ</t>
    </rPh>
    <rPh sb="13" eb="15">
      <t>バアイ</t>
    </rPh>
    <rPh sb="18" eb="20">
      <t>チョクシン</t>
    </rPh>
    <rPh sb="21" eb="22">
      <t>ラン</t>
    </rPh>
    <rPh sb="25" eb="27">
      <t>ガッサン</t>
    </rPh>
    <rPh sb="27" eb="29">
      <t>キサイ</t>
    </rPh>
    <phoneticPr fontId="4"/>
  </si>
  <si>
    <t>欄「集計」には　入力禁止</t>
    <rPh sb="0" eb="1">
      <t>ラン</t>
    </rPh>
    <rPh sb="2" eb="4">
      <t>シュウケイ</t>
    </rPh>
    <rPh sb="8" eb="10">
      <t>ニュウリョク</t>
    </rPh>
    <rPh sb="10" eb="12">
      <t>キンシ</t>
    </rPh>
    <phoneticPr fontId="4"/>
  </si>
  <si>
    <t>●</t>
    <phoneticPr fontId="4"/>
  </si>
  <si>
    <t>地図＆データ域：</t>
    <rPh sb="0" eb="2">
      <t>チズ</t>
    </rPh>
    <phoneticPr fontId="4"/>
  </si>
  <si>
    <t>１～３</t>
  </si>
  <si>
    <t>４～６</t>
  </si>
  <si>
    <t>７～９</t>
  </si>
  <si>
    <t>10～11</t>
    <phoneticPr fontId="4"/>
  </si>
  <si>
    <t>10０～１0２</t>
  </si>
  <si>
    <t>10３～１０５</t>
  </si>
  <si>
    <t>１０６</t>
  </si>
  <si>
    <t>地図内の</t>
    <rPh sb="0" eb="2">
      <t>チズ</t>
    </rPh>
    <rPh sb="2" eb="3">
      <t>ナイ</t>
    </rPh>
    <phoneticPr fontId="4"/>
  </si>
  <si>
    <t>１～３</t>
    <phoneticPr fontId="4"/>
  </si>
  <si>
    <t>環状道</t>
    <rPh sb="0" eb="2">
      <t>カンジョウ</t>
    </rPh>
    <rPh sb="2" eb="3">
      <t>ドウ</t>
    </rPh>
    <phoneticPr fontId="4"/>
  </si>
  <si>
    <t>南１９条</t>
    <rPh sb="0" eb="1">
      <t>ミナミ</t>
    </rPh>
    <rPh sb="3" eb="4">
      <t>ジョウ</t>
    </rPh>
    <phoneticPr fontId="4"/>
  </si>
  <si>
    <t>４～６</t>
    <phoneticPr fontId="4"/>
  </si>
  <si>
    <t>７～９</t>
    <phoneticPr fontId="4"/>
  </si>
  <si>
    <t>10～１１</t>
    <phoneticPr fontId="4"/>
  </si>
  <si>
    <t>西２２丁目</t>
    <rPh sb="0" eb="1">
      <t>ニシ</t>
    </rPh>
    <rPh sb="3" eb="5">
      <t>チョウメ</t>
    </rPh>
    <phoneticPr fontId="4"/>
  </si>
  <si>
    <t>100～102</t>
    <phoneticPr fontId="4"/>
  </si>
  <si>
    <t>白石藻岩通</t>
    <rPh sb="0" eb="1">
      <t>シロ</t>
    </rPh>
    <rPh sb="1" eb="2">
      <t>イシ</t>
    </rPh>
    <rPh sb="2" eb="4">
      <t>モイワ</t>
    </rPh>
    <rPh sb="4" eb="5">
      <t>トオ</t>
    </rPh>
    <phoneticPr fontId="4"/>
  </si>
  <si>
    <t>10３～１０５</t>
    <phoneticPr fontId="4"/>
  </si>
  <si>
    <t>103東</t>
    <rPh sb="3" eb="4">
      <t>ヒガシ</t>
    </rPh>
    <phoneticPr fontId="4"/>
  </si>
  <si>
    <t>104東</t>
    <rPh sb="3" eb="4">
      <t>ヒガシ</t>
    </rPh>
    <phoneticPr fontId="4"/>
  </si>
  <si>
    <t>105東</t>
    <rPh sb="3" eb="4">
      <t>ヒガシ</t>
    </rPh>
    <phoneticPr fontId="4"/>
  </si>
  <si>
    <t>106東</t>
    <rPh sb="3" eb="4">
      <t>ヒガシ</t>
    </rPh>
    <phoneticPr fontId="4"/>
  </si>
  <si>
    <t>１０６</t>
    <phoneticPr fontId="4"/>
  </si>
  <si>
    <t>月日　：　</t>
    <rPh sb="0" eb="1">
      <t>ツキ</t>
    </rPh>
    <phoneticPr fontId="4"/>
  </si>
  <si>
    <t>H28/2016/9/22</t>
    <phoneticPr fontId="4"/>
  </si>
  <si>
    <t>rev001</t>
    <phoneticPr fontId="4"/>
  </si>
  <si>
    <t xml:space="preserve"> </t>
    <phoneticPr fontId="4"/>
  </si>
  <si>
    <t>Index</t>
    <phoneticPr fontId="4"/>
  </si>
  <si>
    <t>「自動車移動の所要時間分布の推移（道央都市圏）」</t>
  </si>
  <si>
    <t>札幌市都心部交通対策　第四回PT調査結果からの推計</t>
  </si>
  <si>
    <t xml:space="preserve">  *　断面混雑度：</t>
    <phoneticPr fontId="4"/>
  </si>
  <si>
    <t>一日当たりの平均</t>
    <rPh sb="6" eb="8">
      <t>ヘイキン</t>
    </rPh>
    <phoneticPr fontId="4"/>
  </si>
  <si>
    <t>断面混雑度　  　　　　　　　　　　　＝　実測交通量/交通容量　・・・　国土交通省</t>
    <rPh sb="21" eb="23">
      <t>ジッソク</t>
    </rPh>
    <rPh sb="23" eb="25">
      <t>コウツウ</t>
    </rPh>
    <rPh sb="25" eb="26">
      <t>リョウ</t>
    </rPh>
    <rPh sb="27" eb="29">
      <t>コウツウ</t>
    </rPh>
    <rPh sb="29" eb="31">
      <t>ヨウリョウ</t>
    </rPh>
    <rPh sb="36" eb="41">
      <t>コクド</t>
    </rPh>
    <phoneticPr fontId="4"/>
  </si>
  <si>
    <t>交通容量</t>
    <rPh sb="0" eb="2">
      <t>コウツウ</t>
    </rPh>
    <rPh sb="2" eb="4">
      <t>ヨウリョウ</t>
    </rPh>
    <phoneticPr fontId="4"/>
  </si>
  <si>
    <t>　＝　設計上の適正交通容量（台数）</t>
    <rPh sb="5" eb="6">
      <t>ジョウ</t>
    </rPh>
    <rPh sb="9" eb="11">
      <t>コウツウ</t>
    </rPh>
    <rPh sb="14" eb="16">
      <t>ダイスウ</t>
    </rPh>
    <phoneticPr fontId="4"/>
  </si>
  <si>
    <t>断面混雑度/時間当たり</t>
    <rPh sb="6" eb="8">
      <t>ジカン</t>
    </rPh>
    <rPh sb="8" eb="9">
      <t>ア</t>
    </rPh>
    <phoneticPr fontId="4"/>
  </si>
  <si>
    <t>　＝　（実測交通量/時間）　/　（交通容量/時間）</t>
    <phoneticPr fontId="4"/>
  </si>
  <si>
    <t>信号機が多い場合</t>
    <rPh sb="0" eb="2">
      <t>シンゴウ</t>
    </rPh>
    <rPh sb="2" eb="3">
      <t>キ</t>
    </rPh>
    <rPh sb="4" eb="5">
      <t>オオ</t>
    </rPh>
    <rPh sb="6" eb="8">
      <t>バアイ</t>
    </rPh>
    <phoneticPr fontId="4"/>
  </si>
  <si>
    <t>　＝　12000 x 0.6 ＝　7200 台/車線/日</t>
    <phoneticPr fontId="4"/>
  </si>
  <si>
    <t>日当たりの時間数　　　　　　　　　 ＝　12 時間/昼間　x　1.3 夜間率</t>
    <rPh sb="0" eb="1">
      <t>ヒ</t>
    </rPh>
    <rPh sb="1" eb="2">
      <t>ア</t>
    </rPh>
    <rPh sb="5" eb="8">
      <t>ジカンスウ</t>
    </rPh>
    <rPh sb="23" eb="24">
      <t>ジ</t>
    </rPh>
    <rPh sb="24" eb="25">
      <t>カン</t>
    </rPh>
    <rPh sb="26" eb="28">
      <t>チュウカン</t>
    </rPh>
    <rPh sb="35" eb="37">
      <t>ヤカン</t>
    </rPh>
    <rPh sb="37" eb="38">
      <t>リツ</t>
    </rPh>
    <phoneticPr fontId="4"/>
  </si>
  <si>
    <t>交通容量：　車線/時間　　12000*0.6/(12*1.3)　＝　461　台/車線/時間</t>
    <rPh sb="0" eb="2">
      <t>コウツウ</t>
    </rPh>
    <rPh sb="2" eb="4">
      <t>ヨウリョウ</t>
    </rPh>
    <rPh sb="6" eb="8">
      <t>シャセン</t>
    </rPh>
    <rPh sb="9" eb="11">
      <t>ジカン</t>
    </rPh>
    <rPh sb="38" eb="39">
      <t>ダイ</t>
    </rPh>
    <rPh sb="40" eb="42">
      <t>シャセン</t>
    </rPh>
    <rPh sb="43" eb="45">
      <t>ジカン</t>
    </rPh>
    <phoneticPr fontId="4"/>
  </si>
  <si>
    <t>市民交通評価グループ　</t>
    <rPh sb="0" eb="2">
      <t>シミン</t>
    </rPh>
    <rPh sb="2" eb="4">
      <t>コウツウ</t>
    </rPh>
    <rPh sb="4" eb="6">
      <t>ヒョウカ</t>
    </rPh>
    <phoneticPr fontId="4"/>
  </si>
  <si>
    <t>初版：</t>
    <rPh sb="0" eb="1">
      <t>ショ</t>
    </rPh>
    <rPh sb="1" eb="2">
      <t>バン</t>
    </rPh>
    <phoneticPr fontId="4"/>
  </si>
  <si>
    <t>H.M</t>
    <phoneticPr fontId="4"/>
  </si>
  <si>
    <t>src:</t>
    <phoneticPr fontId="4"/>
  </si>
  <si>
    <t>web:</t>
    <phoneticPr fontId="4"/>
  </si>
  <si>
    <t>基本交通量　</t>
    <rPh sb="0" eb="2">
      <t>キホン</t>
    </rPh>
    <rPh sb="2" eb="4">
      <t>コウツウ</t>
    </rPh>
    <rPh sb="4" eb="5">
      <t>リョウ</t>
    </rPh>
    <phoneticPr fontId="4"/>
  </si>
  <si>
    <t>　＝　12000 　台/車線/日</t>
    <phoneticPr fontId="4"/>
  </si>
  <si>
    <t>札幌市　「交通評価システム」　 　データ・べース　9991</t>
    <rPh sb="0" eb="3">
      <t>サッポロシ</t>
    </rPh>
    <rPh sb="5" eb="7">
      <t>コウツウ</t>
    </rPh>
    <rPh sb="7" eb="9">
      <t>ヒョウカ</t>
    </rPh>
    <phoneticPr fontId="4"/>
  </si>
  <si>
    <t>札幌市交通情報分析　データ・ベース　9991</t>
    <rPh sb="0" eb="3">
      <t>サッポロシ</t>
    </rPh>
    <rPh sb="3" eb="5">
      <t>コウツウ</t>
    </rPh>
    <rPh sb="5" eb="7">
      <t>ジョウホウ</t>
    </rPh>
    <rPh sb="7" eb="9">
      <t>ブンセキ</t>
    </rPh>
    <phoneticPr fontId="4"/>
  </si>
  <si>
    <t>H28/2016/9/22</t>
    <phoneticPr fontId="4"/>
  </si>
  <si>
    <t>車線数</t>
    <rPh sb="0" eb="2">
      <t>シャセン</t>
    </rPh>
    <rPh sb="2" eb="3">
      <t>スウ</t>
    </rPh>
    <phoneticPr fontId="1"/>
  </si>
  <si>
    <t>車線数</t>
    <rPh sb="0" eb="2">
      <t>シャセン</t>
    </rPh>
    <rPh sb="2" eb="3">
      <t>スウ</t>
    </rPh>
    <phoneticPr fontId="4"/>
  </si>
  <si>
    <t>右折</t>
    <rPh sb="0" eb="2">
      <t>ウセツ</t>
    </rPh>
    <phoneticPr fontId="1"/>
  </si>
  <si>
    <t>右折</t>
    <rPh sb="0" eb="2">
      <t>ウセツ</t>
    </rPh>
    <phoneticPr fontId="4"/>
  </si>
  <si>
    <t>左折</t>
    <rPh sb="0" eb="2">
      <t>サセツ</t>
    </rPh>
    <phoneticPr fontId="1"/>
  </si>
  <si>
    <t>左折</t>
    <rPh sb="0" eb="2">
      <t>サセツ</t>
    </rPh>
    <phoneticPr fontId="4"/>
  </si>
  <si>
    <t>＜４＞</t>
    <phoneticPr fontId="4"/>
  </si>
  <si>
    <t>環状通南19条通</t>
    <rPh sb="3" eb="4">
      <t>ミナミ</t>
    </rPh>
    <rPh sb="6" eb="7">
      <t>ジョウ</t>
    </rPh>
    <rPh sb="7" eb="8">
      <t>トオ</t>
    </rPh>
    <phoneticPr fontId="4"/>
  </si>
  <si>
    <t>西-東</t>
    <rPh sb="0" eb="1">
      <t>ニシ</t>
    </rPh>
    <phoneticPr fontId="4"/>
  </si>
  <si>
    <t>東向走行車</t>
    <rPh sb="0" eb="1">
      <t>ヒガシ</t>
    </rPh>
    <rPh sb="1" eb="2">
      <t>ムカイ</t>
    </rPh>
    <phoneticPr fontId="1"/>
  </si>
  <si>
    <t>東向走行車</t>
    <rPh sb="0" eb="1">
      <t>ヒガシ</t>
    </rPh>
    <rPh sb="1" eb="2">
      <t>ムカイ</t>
    </rPh>
    <phoneticPr fontId="4"/>
  </si>
  <si>
    <t>北向</t>
    <rPh sb="0" eb="1">
      <t>キタ</t>
    </rPh>
    <rPh sb="1" eb="2">
      <t>ムケ</t>
    </rPh>
    <phoneticPr fontId="1"/>
  </si>
  <si>
    <t>北向</t>
    <rPh sb="0" eb="1">
      <t>キタ</t>
    </rPh>
    <rPh sb="1" eb="2">
      <t>ムケ</t>
    </rPh>
    <phoneticPr fontId="4"/>
  </si>
  <si>
    <t>直進</t>
    <rPh sb="0" eb="2">
      <t>チョクシン</t>
    </rPh>
    <phoneticPr fontId="1"/>
  </si>
  <si>
    <t>直進</t>
    <rPh sb="0" eb="2">
      <t>チョクシン</t>
    </rPh>
    <phoneticPr fontId="4"/>
  </si>
  <si>
    <t>東向</t>
    <rPh sb="0" eb="1">
      <t>ヒガシ</t>
    </rPh>
    <rPh sb="1" eb="2">
      <t>ム</t>
    </rPh>
    <phoneticPr fontId="1"/>
  </si>
  <si>
    <t>東向</t>
    <rPh sb="0" eb="1">
      <t>ヒガシ</t>
    </rPh>
    <rPh sb="1" eb="2">
      <t>ム</t>
    </rPh>
    <phoneticPr fontId="4"/>
  </si>
  <si>
    <t>南向</t>
    <rPh sb="0" eb="1">
      <t>ミナミ</t>
    </rPh>
    <rPh sb="1" eb="2">
      <t>ムケ</t>
    </rPh>
    <phoneticPr fontId="1"/>
  </si>
  <si>
    <t>南向</t>
    <rPh sb="0" eb="1">
      <t>ミナミ</t>
    </rPh>
    <rPh sb="1" eb="2">
      <t>ムケ</t>
    </rPh>
    <phoneticPr fontId="4"/>
  </si>
  <si>
    <t>西向走行車</t>
    <rPh sb="0" eb="1">
      <t>ニシ</t>
    </rPh>
    <rPh sb="1" eb="2">
      <t>ムカイ</t>
    </rPh>
    <phoneticPr fontId="1"/>
  </si>
  <si>
    <t>西向走行車</t>
    <rPh sb="0" eb="1">
      <t>ニシ</t>
    </rPh>
    <rPh sb="1" eb="2">
      <t>ムカイ</t>
    </rPh>
    <phoneticPr fontId="4"/>
  </si>
  <si>
    <t>南向</t>
    <rPh sb="1" eb="2">
      <t>ムケ</t>
    </rPh>
    <phoneticPr fontId="1"/>
  </si>
  <si>
    <t>南向</t>
    <rPh sb="1" eb="2">
      <t>ムケ</t>
    </rPh>
    <phoneticPr fontId="4"/>
  </si>
  <si>
    <t>西向</t>
    <rPh sb="1" eb="2">
      <t>ム</t>
    </rPh>
    <phoneticPr fontId="1"/>
  </si>
  <si>
    <t>西向</t>
    <rPh sb="1" eb="2">
      <t>ム</t>
    </rPh>
    <phoneticPr fontId="4"/>
  </si>
  <si>
    <t>北向</t>
    <rPh sb="1" eb="2">
      <t>ムケ</t>
    </rPh>
    <phoneticPr fontId="1"/>
  </si>
  <si>
    <t>北向</t>
    <rPh sb="1" eb="2">
      <t>ムケ</t>
    </rPh>
    <phoneticPr fontId="4"/>
  </si>
  <si>
    <t>24Hr計 集計　chk</t>
  </si>
  <si>
    <t>H27/2015/10/22(木)</t>
  </si>
  <si>
    <t>H27/2015/10/22(木)</t>
    <rPh sb="15" eb="16">
      <t>キ</t>
    </rPh>
    <phoneticPr fontId="4"/>
  </si>
  <si>
    <t>12Hr計</t>
  </si>
  <si>
    <t>12Hr計</t>
    <rPh sb="4" eb="5">
      <t>ケイ</t>
    </rPh>
    <phoneticPr fontId="1"/>
  </si>
  <si>
    <t>H27/2015/10/08(木)</t>
  </si>
  <si>
    <t>H27/2015/10/08(木)</t>
    <rPh sb="15" eb="16">
      <t>キ</t>
    </rPh>
    <phoneticPr fontId="4"/>
  </si>
  <si>
    <t>24H/12H</t>
  </si>
  <si>
    <t>24H/12H</t>
    <phoneticPr fontId="1"/>
  </si>
  <si>
    <t>昼夜率=</t>
  </si>
  <si>
    <t>車線</t>
  </si>
  <si>
    <t>車線</t>
    <rPh sb="0" eb="2">
      <t>シャセン</t>
    </rPh>
    <phoneticPr fontId="1"/>
  </si>
  <si>
    <t>台/車線/Hr</t>
  </si>
  <si>
    <t>台/車線/Hr</t>
    <rPh sb="0" eb="1">
      <t>ダイ</t>
    </rPh>
    <rPh sb="2" eb="4">
      <t>シャセン</t>
    </rPh>
    <phoneticPr fontId="1"/>
  </si>
  <si>
    <t>台/車線/日</t>
  </si>
  <si>
    <t>台/車線/日</t>
    <rPh sb="5" eb="6">
      <t>ヒ</t>
    </rPh>
    <phoneticPr fontId="1"/>
  </si>
  <si>
    <t>Ｈｒ</t>
  </si>
  <si>
    <t>Ｈｒ</t>
    <phoneticPr fontId="1"/>
  </si>
  <si>
    <t>＜5＞</t>
    <phoneticPr fontId="1"/>
  </si>
  <si>
    <t>交差点　：　南１９西8/9</t>
    <phoneticPr fontId="1"/>
  </si>
  <si>
    <t>＜6＞</t>
    <phoneticPr fontId="1"/>
  </si>
  <si>
    <t>環状通南19条通</t>
  </si>
  <si>
    <t>西-東</t>
  </si>
  <si>
    <t>東向走行車</t>
  </si>
  <si>
    <t>左折</t>
  </si>
  <si>
    <t>北向</t>
  </si>
  <si>
    <t>車線数</t>
  </si>
  <si>
    <t>直進</t>
  </si>
  <si>
    <t>東向</t>
  </si>
  <si>
    <t>右折</t>
  </si>
  <si>
    <t>南向</t>
  </si>
  <si>
    <t>西向走行車</t>
  </si>
  <si>
    <t>西向</t>
  </si>
  <si>
    <t>＜7＞</t>
    <phoneticPr fontId="1"/>
  </si>
  <si>
    <t>＜5＞</t>
    <phoneticPr fontId="4"/>
  </si>
  <si>
    <t>＜6＞</t>
    <phoneticPr fontId="4"/>
  </si>
  <si>
    <t>＜8＞</t>
    <phoneticPr fontId="1"/>
  </si>
  <si>
    <t>東向</t>
    <rPh sb="0" eb="1">
      <t>ヒガシ</t>
    </rPh>
    <rPh sb="1" eb="2">
      <t>ムケ</t>
    </rPh>
    <phoneticPr fontId="4"/>
  </si>
  <si>
    <t>南向</t>
    <rPh sb="1" eb="2">
      <t>ム</t>
    </rPh>
    <phoneticPr fontId="4"/>
  </si>
  <si>
    <t>西向</t>
    <rPh sb="0" eb="1">
      <t>ニシ</t>
    </rPh>
    <rPh sb="1" eb="2">
      <t>ムケ</t>
    </rPh>
    <phoneticPr fontId="4"/>
  </si>
  <si>
    <t>北向</t>
    <rPh sb="0" eb="1">
      <t>キタ</t>
    </rPh>
    <rPh sb="1" eb="2">
      <t>ム</t>
    </rPh>
    <phoneticPr fontId="4"/>
  </si>
  <si>
    <t>南向走行車</t>
    <rPh sb="0" eb="1">
      <t>ミナミ</t>
    </rPh>
    <rPh sb="1" eb="2">
      <t>ムカイ</t>
    </rPh>
    <phoneticPr fontId="4"/>
  </si>
  <si>
    <t>北向走行車</t>
    <rPh sb="0" eb="1">
      <t>キタ</t>
    </rPh>
    <rPh sb="1" eb="2">
      <t>ムカイ</t>
    </rPh>
    <phoneticPr fontId="4"/>
  </si>
  <si>
    <t>8時</t>
    <rPh sb="1" eb="2">
      <t>ジ</t>
    </rPh>
    <phoneticPr fontId="4"/>
  </si>
  <si>
    <t>9時</t>
    <rPh sb="1" eb="2">
      <t>ジ</t>
    </rPh>
    <phoneticPr fontId="4"/>
  </si>
  <si>
    <t>10時</t>
    <rPh sb="2" eb="3">
      <t>ジ</t>
    </rPh>
    <phoneticPr fontId="4"/>
  </si>
  <si>
    <t>11時</t>
    <rPh sb="2" eb="3">
      <t>ジ</t>
    </rPh>
    <phoneticPr fontId="4"/>
  </si>
  <si>
    <t>12時</t>
    <rPh sb="2" eb="3">
      <t>ジ</t>
    </rPh>
    <phoneticPr fontId="4"/>
  </si>
  <si>
    <t>13時</t>
    <rPh sb="2" eb="3">
      <t>ジ</t>
    </rPh>
    <phoneticPr fontId="4"/>
  </si>
  <si>
    <t>14時</t>
    <rPh sb="2" eb="3">
      <t>ジ</t>
    </rPh>
    <phoneticPr fontId="4"/>
  </si>
  <si>
    <t>15時</t>
    <rPh sb="2" eb="3">
      <t>ジ</t>
    </rPh>
    <phoneticPr fontId="4"/>
  </si>
  <si>
    <t>16時</t>
    <rPh sb="2" eb="3">
      <t>ジ</t>
    </rPh>
    <phoneticPr fontId="4"/>
  </si>
  <si>
    <t>17時</t>
    <rPh sb="2" eb="3">
      <t>ジ</t>
    </rPh>
    <phoneticPr fontId="4"/>
  </si>
  <si>
    <t>18時</t>
    <rPh sb="2" eb="3">
      <t>ジ</t>
    </rPh>
    <phoneticPr fontId="4"/>
  </si>
  <si>
    <t>19時</t>
    <rPh sb="2" eb="3">
      <t>ジ</t>
    </rPh>
    <phoneticPr fontId="4"/>
  </si>
  <si>
    <t>20時</t>
    <rPh sb="2" eb="3">
      <t>ジ</t>
    </rPh>
    <phoneticPr fontId="4"/>
  </si>
  <si>
    <t>21時</t>
    <rPh sb="2" eb="3">
      <t>ジ</t>
    </rPh>
    <phoneticPr fontId="4"/>
  </si>
  <si>
    <t>22時</t>
    <rPh sb="2" eb="3">
      <t>ジ</t>
    </rPh>
    <phoneticPr fontId="4"/>
  </si>
  <si>
    <t>23時</t>
    <rPh sb="2" eb="3">
      <t>ジ</t>
    </rPh>
    <phoneticPr fontId="4"/>
  </si>
  <si>
    <t>24時</t>
    <rPh sb="2" eb="3">
      <t>ジ</t>
    </rPh>
    <phoneticPr fontId="4"/>
  </si>
  <si>
    <t>1時</t>
    <rPh sb="1" eb="2">
      <t>ジ</t>
    </rPh>
    <phoneticPr fontId="4"/>
  </si>
  <si>
    <t>2時</t>
    <rPh sb="1" eb="2">
      <t>ジ</t>
    </rPh>
    <phoneticPr fontId="4"/>
  </si>
  <si>
    <t>3時</t>
    <rPh sb="1" eb="2">
      <t>ジ</t>
    </rPh>
    <phoneticPr fontId="4"/>
  </si>
  <si>
    <t>4時</t>
    <rPh sb="1" eb="2">
      <t>ジ</t>
    </rPh>
    <phoneticPr fontId="4"/>
  </si>
  <si>
    <t>5時</t>
    <rPh sb="1" eb="2">
      <t>ジ</t>
    </rPh>
    <phoneticPr fontId="4"/>
  </si>
  <si>
    <t>6時</t>
    <rPh sb="1" eb="2">
      <t>ジ</t>
    </rPh>
    <phoneticPr fontId="4"/>
  </si>
  <si>
    <t>7時</t>
    <rPh sb="1" eb="2">
      <t>ジ</t>
    </rPh>
    <phoneticPr fontId="4"/>
  </si>
  <si>
    <t>進行
方向</t>
    <rPh sb="0" eb="2">
      <t>シンコウ</t>
    </rPh>
    <rPh sb="3" eb="5">
      <t>ホウコウ</t>
    </rPh>
    <phoneticPr fontId="4"/>
  </si>
  <si>
    <t>地点
ＩＤ</t>
    <rPh sb="0" eb="2">
      <t>チテン</t>
    </rPh>
    <phoneticPr fontId="4"/>
  </si>
  <si>
    <t>車線
数</t>
    <rPh sb="0" eb="2">
      <t>シャセン</t>
    </rPh>
    <rPh sb="3" eb="4">
      <t>スウ</t>
    </rPh>
    <phoneticPr fontId="4"/>
  </si>
  <si>
    <t>測定日</t>
    <rPh sb="0" eb="2">
      <t>ソクテイ</t>
    </rPh>
    <rPh sb="2" eb="3">
      <t>ビ</t>
    </rPh>
    <phoneticPr fontId="4"/>
  </si>
  <si>
    <t>20160714Ｄ</t>
    <phoneticPr fontId="4"/>
  </si>
  <si>
    <t>20160707C</t>
    <phoneticPr fontId="4"/>
  </si>
  <si>
    <t>20160707C</t>
    <phoneticPr fontId="4"/>
  </si>
  <si>
    <t>20151008A</t>
    <phoneticPr fontId="4"/>
  </si>
  <si>
    <t>20151022B</t>
    <phoneticPr fontId="4"/>
  </si>
  <si>
    <t>20151022B</t>
    <phoneticPr fontId="4"/>
  </si>
  <si>
    <t>南１９西8/9</t>
    <phoneticPr fontId="4"/>
  </si>
  <si>
    <t>Ave</t>
    <phoneticPr fontId="4"/>
  </si>
  <si>
    <t>All</t>
    <phoneticPr fontId="4"/>
  </si>
  <si>
    <t>北向</t>
    <rPh sb="0" eb="2">
      <t>キタムキ</t>
    </rPh>
    <phoneticPr fontId="4"/>
  </si>
  <si>
    <t>北向</t>
    <phoneticPr fontId="4"/>
  </si>
  <si>
    <t>＜10＞</t>
    <phoneticPr fontId="4"/>
  </si>
  <si>
    <t>＜10＞</t>
    <phoneticPr fontId="1"/>
  </si>
  <si>
    <t>chk</t>
    <phoneticPr fontId="1"/>
  </si>
  <si>
    <t>南１０西２２</t>
    <phoneticPr fontId="4"/>
  </si>
  <si>
    <t>南向</t>
    <rPh sb="0" eb="2">
      <t>ミナミム</t>
    </rPh>
    <phoneticPr fontId="4"/>
  </si>
  <si>
    <t>&lt;11&gt;</t>
    <phoneticPr fontId="4"/>
  </si>
  <si>
    <t>地図内をクリックすると　「地図」　が表示される。</t>
    <rPh sb="0" eb="2">
      <t>チズ</t>
    </rPh>
    <rPh sb="2" eb="3">
      <t>ナイ</t>
    </rPh>
    <phoneticPr fontId="4"/>
  </si>
  <si>
    <t>枠内をクリックすると　「データ」　ページが表示される。</t>
    <rPh sb="0" eb="2">
      <t>ワクナイ</t>
    </rPh>
    <rPh sb="21" eb="23">
      <t>ヒョウジ</t>
    </rPh>
    <phoneticPr fontId="4"/>
  </si>
  <si>
    <t>＜1１＞</t>
    <phoneticPr fontId="1"/>
  </si>
  <si>
    <t>H28/2016/7/07(木)</t>
    <rPh sb="14" eb="15">
      <t>キ</t>
    </rPh>
    <phoneticPr fontId="4"/>
  </si>
  <si>
    <t>H28/2016/7/14(木)</t>
    <rPh sb="14" eb="15">
      <t>キ</t>
    </rPh>
    <phoneticPr fontId="4"/>
  </si>
  <si>
    <t>H28/2016/7/14(木)</t>
    <phoneticPr fontId="1"/>
  </si>
  <si>
    <t>H28/2016/7/07(木)</t>
    <phoneticPr fontId="1"/>
  </si>
  <si>
    <t>H28/2016/7/14(木)</t>
    <phoneticPr fontId="4"/>
  </si>
  <si>
    <t>H28/2016/7/07(木)</t>
    <phoneticPr fontId="4"/>
  </si>
  <si>
    <t>環状通
混雑度/車線</t>
    <rPh sb="0" eb="3">
      <t>カンジョウ</t>
    </rPh>
    <phoneticPr fontId="4"/>
  </si>
  <si>
    <t>測定
交差点</t>
    <rPh sb="0" eb="2">
      <t>ソクテイ</t>
    </rPh>
    <rPh sb="3" eb="5">
      <t>コウサ</t>
    </rPh>
    <phoneticPr fontId="4"/>
  </si>
  <si>
    <t xml:space="preserve">第４回PT調査 H21報告書3-1_02章　（交通課題・計画必要性)　図 2-65 知試験の所要時間分布パターンの変化（自動車）　　　Page 2-36
</t>
    <rPh sb="0" eb="1">
      <t>ダイ</t>
    </rPh>
    <rPh sb="2" eb="3">
      <t>カイ</t>
    </rPh>
    <rPh sb="5" eb="7">
      <t>チョウサ</t>
    </rPh>
    <rPh sb="11" eb="13">
      <t>ホウコク</t>
    </rPh>
    <rPh sb="13" eb="14">
      <t>ショ</t>
    </rPh>
    <rPh sb="20" eb="21">
      <t>ショウ</t>
    </rPh>
    <rPh sb="23" eb="25">
      <t>コウツウ</t>
    </rPh>
    <rPh sb="25" eb="27">
      <t>カダイ</t>
    </rPh>
    <rPh sb="28" eb="30">
      <t>ケイカク</t>
    </rPh>
    <rPh sb="30" eb="33">
      <t>ヒツヨウセイ</t>
    </rPh>
    <rPh sb="35" eb="36">
      <t>ズ</t>
    </rPh>
    <rPh sb="42" eb="43">
      <t>チ</t>
    </rPh>
    <rPh sb="43" eb="45">
      <t>シケン</t>
    </rPh>
    <rPh sb="46" eb="48">
      <t>ショヨウ</t>
    </rPh>
    <rPh sb="48" eb="50">
      <t>ジカン</t>
    </rPh>
    <rPh sb="50" eb="52">
      <t>ブンプ</t>
    </rPh>
    <rPh sb="57" eb="59">
      <t>ヘンカ</t>
    </rPh>
    <rPh sb="60" eb="63">
      <t>ジドウシャ</t>
    </rPh>
    <phoneticPr fontId="4"/>
  </si>
  <si>
    <t>第4回（2006）調査結果</t>
    <rPh sb="0" eb="1">
      <t>ダイ</t>
    </rPh>
    <rPh sb="2" eb="3">
      <t>カイ</t>
    </rPh>
    <rPh sb="9" eb="11">
      <t>チョウサ</t>
    </rPh>
    <rPh sb="11" eb="13">
      <t>ケッカ</t>
    </rPh>
    <phoneticPr fontId="4"/>
  </si>
  <si>
    <t>http://www.city.sapporo.jp/library_documents/2_pa.pdf</t>
    <phoneticPr fontId="4"/>
  </si>
  <si>
    <t>km  @ 30 km/hr</t>
    <phoneticPr fontId="4"/>
  </si>
  <si>
    <t>km  @ 25 km/hr</t>
    <phoneticPr fontId="4"/>
  </si>
  <si>
    <t>分</t>
    <rPh sb="0" eb="1">
      <t>フン</t>
    </rPh>
    <phoneticPr fontId="4"/>
  </si>
  <si>
    <t>～ 5</t>
    <phoneticPr fontId="4"/>
  </si>
  <si>
    <t>～ 10</t>
    <phoneticPr fontId="4"/>
  </si>
  <si>
    <t>～ 15</t>
    <phoneticPr fontId="4"/>
  </si>
  <si>
    <t xml:space="preserve"> ～ 20</t>
    <phoneticPr fontId="4"/>
  </si>
  <si>
    <t>～ 25</t>
  </si>
  <si>
    <t>～ 30</t>
  </si>
  <si>
    <t>～ 40</t>
  </si>
  <si>
    <t>～ 50</t>
  </si>
  <si>
    <t xml:space="preserve"> ～ 60</t>
  </si>
  <si>
    <t>～ 70</t>
  </si>
  <si>
    <t xml:space="preserve"> ～ 80</t>
  </si>
  <si>
    <t>～ 90</t>
  </si>
  <si>
    <t>～120</t>
  </si>
  <si>
    <t>～150</t>
  </si>
  <si>
    <t xml:space="preserve"> 1 5 1 ～</t>
    <phoneticPr fontId="4"/>
  </si>
  <si>
    <t>計</t>
    <rPh sb="0" eb="1">
      <t>ケイ</t>
    </rPh>
    <phoneticPr fontId="4"/>
  </si>
  <si>
    <t>道央都市圏合計</t>
  </si>
  <si>
    <t>トリップ数</t>
  </si>
  <si>
    <t>chk</t>
    <phoneticPr fontId="4"/>
  </si>
  <si>
    <t>分布</t>
    <rPh sb="0" eb="2">
      <t>ブンプ</t>
    </rPh>
    <phoneticPr fontId="4"/>
  </si>
  <si>
    <t>累積</t>
    <rPh sb="0" eb="2">
      <t>ルイセキ</t>
    </rPh>
    <phoneticPr fontId="4"/>
  </si>
  <si>
    <t>外外　at 35%=</t>
    <rPh sb="0" eb="1">
      <t>ソト</t>
    </rPh>
    <rPh sb="1" eb="2">
      <t>ソト</t>
    </rPh>
    <phoneticPr fontId="4"/>
  </si>
  <si>
    <t>残　＝</t>
    <rPh sb="0" eb="1">
      <t>ザン</t>
    </rPh>
    <phoneticPr fontId="4"/>
  </si>
  <si>
    <t>＜計算の考え方＞</t>
  </si>
  <si>
    <t>例）0～10分の場合</t>
  </si>
  <si>
    <t>（0～5分の発生集中交通量）+（5～10分の発生集中交通量）＝2336048（TE）</t>
  </si>
  <si>
    <t>TE（トリップエンド）は起点と終点それぞれカウントしているため1/2をかけ、トリッ</t>
  </si>
  <si>
    <t>プ数に換算する必要がある。</t>
  </si>
  <si>
    <t>2336048×1/2＝1168024トリップ</t>
  </si>
  <si>
    <t>環状道：南19条通りへの依存度評価</t>
    <rPh sb="0" eb="3">
      <t>カンジョウドウ</t>
    </rPh>
    <rPh sb="4" eb="5">
      <t>ミナミ</t>
    </rPh>
    <rPh sb="7" eb="8">
      <t>ジョウ</t>
    </rPh>
    <rPh sb="8" eb="9">
      <t>トオ</t>
    </rPh>
    <rPh sb="12" eb="15">
      <t>イゾンド</t>
    </rPh>
    <rPh sb="15" eb="17">
      <t>ヒョウカ</t>
    </rPh>
    <phoneticPr fontId="4"/>
  </si>
  <si>
    <t>～</t>
    <phoneticPr fontId="4"/>
  </si>
  <si>
    <t>台</t>
    <rPh sb="0" eb="1">
      <t>ダイ</t>
    </rPh>
    <phoneticPr fontId="4"/>
  </si>
  <si>
    <t>方位依存度評価</t>
    <rPh sb="0" eb="2">
      <t>ホウイ</t>
    </rPh>
    <rPh sb="2" eb="4">
      <t>イゾン</t>
    </rPh>
    <rPh sb="4" eb="5">
      <t>ド</t>
    </rPh>
    <rPh sb="5" eb="7">
      <t>ヒョウカ</t>
    </rPh>
    <phoneticPr fontId="4"/>
  </si>
  <si>
    <t>環状通：南19条通り</t>
    <rPh sb="0" eb="3">
      <t>カンジョウ</t>
    </rPh>
    <rPh sb="4" eb="5">
      <t>ミナミ</t>
    </rPh>
    <rPh sb="7" eb="8">
      <t>ジョウ</t>
    </rPh>
    <rPh sb="8" eb="9">
      <t>トオ</t>
    </rPh>
    <phoneticPr fontId="4"/>
  </si>
  <si>
    <t>1/16</t>
    <phoneticPr fontId="4"/>
  </si>
  <si>
    <t>～</t>
    <phoneticPr fontId="4"/>
  </si>
  <si>
    <t>「自動車移動の所要時間分布の推移（道央都市圏）」</t>
    <phoneticPr fontId="4"/>
  </si>
  <si>
    <t>札幌市都心部交通対策　第四回PT調査結果からの推計</t>
    <phoneticPr fontId="4"/>
  </si>
  <si>
    <t>時間</t>
    <rPh sb="0" eb="2">
      <t>ジカン</t>
    </rPh>
    <phoneticPr fontId="4"/>
  </si>
  <si>
    <t>交差点　：　南１９西１５/１６</t>
    <phoneticPr fontId="1"/>
  </si>
  <si>
    <t>交差点　：　南19西14/15　藻岩ロープウェイ入口　市電通り</t>
    <rPh sb="6" eb="7">
      <t>ミナミ</t>
    </rPh>
    <rPh sb="9" eb="10">
      <t>ニシ</t>
    </rPh>
    <phoneticPr fontId="1"/>
  </si>
  <si>
    <t>交差点　：　南１９条西１０/１１　石山通り</t>
    <rPh sb="10" eb="11">
      <t>ニシ</t>
    </rPh>
    <phoneticPr fontId="1"/>
  </si>
  <si>
    <t>交差点　：　南19西６/７　山鼻１９条　市電通り</t>
    <rPh sb="6" eb="7">
      <t>ミナミ</t>
    </rPh>
    <rPh sb="9" eb="10">
      <t>ニシ</t>
    </rPh>
    <rPh sb="14" eb="16">
      <t>ヤマハナ</t>
    </rPh>
    <rPh sb="18" eb="19">
      <t>ジョウ</t>
    </rPh>
    <rPh sb="20" eb="22">
      <t>シデン</t>
    </rPh>
    <phoneticPr fontId="4"/>
  </si>
  <si>
    <t>南１９条西１０/１１
　石山通り</t>
    <phoneticPr fontId="4"/>
  </si>
  <si>
    <t>南19西６/７
　山鼻１９条　市電通り</t>
    <phoneticPr fontId="4"/>
  </si>
  <si>
    <t>南19西14/15
　藻岩ロープウェイ入口　市電通り</t>
    <phoneticPr fontId="4"/>
  </si>
  <si>
    <t>南１９西１５/１６</t>
    <phoneticPr fontId="4"/>
  </si>
  <si>
    <t>交差点　：　南１０西２２</t>
    <phoneticPr fontId="4"/>
  </si>
  <si>
    <t>交差点　：　南９西２２　菊水旭山公園通り</t>
    <rPh sb="12" eb="14">
      <t>キクスイ</t>
    </rPh>
    <rPh sb="14" eb="18">
      <t>アサヒヤマコウエン</t>
    </rPh>
    <rPh sb="18" eb="19">
      <t>トオ</t>
    </rPh>
    <phoneticPr fontId="4"/>
  </si>
  <si>
    <t>南９西２２
　菊水旭山公園通り</t>
    <phoneticPr fontId="4"/>
  </si>
  <si>
    <t>平均</t>
    <rPh sb="0" eb="2">
      <t>ヘイキン</t>
    </rPh>
    <phoneticPr fontId="1"/>
  </si>
  <si>
    <t>平均東向</t>
    <rPh sb="0" eb="2">
      <t>ヘイキン</t>
    </rPh>
    <phoneticPr fontId="1"/>
  </si>
  <si>
    <t>平均西向</t>
    <rPh sb="0" eb="2">
      <t>ヘイキン</t>
    </rPh>
    <rPh sb="2" eb="3">
      <t>ニシ</t>
    </rPh>
    <phoneticPr fontId="1"/>
  </si>
  <si>
    <t>混雑率</t>
    <rPh sb="0" eb="3">
      <t>コンザツリツ</t>
    </rPh>
    <phoneticPr fontId="1"/>
  </si>
  <si>
    <t>平均北向</t>
    <rPh sb="0" eb="2">
      <t>ヘイキン</t>
    </rPh>
    <rPh sb="2" eb="3">
      <t>キタ</t>
    </rPh>
    <phoneticPr fontId="1"/>
  </si>
  <si>
    <t>平均南向</t>
    <rPh sb="0" eb="2">
      <t>ヘイキン</t>
    </rPh>
    <phoneticPr fontId="1"/>
  </si>
  <si>
    <t>平均北向</t>
    <rPh sb="0" eb="2">
      <t>ヘイキン</t>
    </rPh>
    <phoneticPr fontId="1"/>
  </si>
  <si>
    <t>容量/車線/時間 ＝</t>
    <rPh sb="6" eb="8">
      <t>ジカン</t>
    </rPh>
    <phoneticPr fontId="4"/>
  </si>
  <si>
    <t>平均東向</t>
    <rPh sb="0" eb="2">
      <t>ヘイキン</t>
    </rPh>
    <rPh sb="2" eb="3">
      <t>ヒガシ</t>
    </rPh>
    <rPh sb="3" eb="4">
      <t>ム</t>
    </rPh>
    <phoneticPr fontId="4"/>
  </si>
  <si>
    <t>平均西向</t>
    <rPh sb="0" eb="2">
      <t>ヘイキン</t>
    </rPh>
    <rPh sb="2" eb="3">
      <t>ニシ</t>
    </rPh>
    <rPh sb="3" eb="4">
      <t>ム</t>
    </rPh>
    <phoneticPr fontId="4"/>
  </si>
  <si>
    <t>昼間比</t>
    <rPh sb="0" eb="2">
      <t>チュウカン</t>
    </rPh>
    <rPh sb="2" eb="3">
      <t>ヒ</t>
    </rPh>
    <phoneticPr fontId="4"/>
  </si>
  <si>
    <t>混雑度</t>
    <rPh sb="0" eb="2">
      <t>コンザツ</t>
    </rPh>
    <rPh sb="2" eb="3">
      <t>ド</t>
    </rPh>
    <phoneticPr fontId="4"/>
  </si>
  <si>
    <t>平均合計</t>
    <rPh sb="0" eb="2">
      <t>ヘイキン</t>
    </rPh>
    <rPh sb="2" eb="4">
      <t>ゴウケイ</t>
    </rPh>
    <phoneticPr fontId="4"/>
  </si>
  <si>
    <t>地点　４　～　７　：　南19西７　～　西15</t>
    <phoneticPr fontId="4"/>
  </si>
  <si>
    <t>台/分</t>
    <rPh sb="0" eb="1">
      <t>ダイ</t>
    </rPh>
    <rPh sb="2" eb="3">
      <t>フン</t>
    </rPh>
    <phoneticPr fontId="4"/>
  </si>
  <si>
    <t>台/秒</t>
    <rPh sb="0" eb="1">
      <t>ダイ</t>
    </rPh>
    <rPh sb="2" eb="3">
      <t>ビョウ</t>
    </rPh>
    <phoneticPr fontId="4"/>
  </si>
  <si>
    <t>台/日</t>
    <rPh sb="0" eb="1">
      <t>ダイ</t>
    </rPh>
    <rPh sb="2" eb="3">
      <t>ヒ</t>
    </rPh>
    <phoneticPr fontId="4"/>
  </si>
  <si>
    <t>昼/夜間平均</t>
    <rPh sb="0" eb="1">
      <t>ヒル</t>
    </rPh>
    <rPh sb="2" eb="4">
      <t>ヤカン</t>
    </rPh>
    <rPh sb="4" eb="6">
      <t>ヘイキン</t>
    </rPh>
    <phoneticPr fontId="4"/>
  </si>
  <si>
    <t>平均計</t>
    <rPh sb="0" eb="2">
      <t>ヘイキン</t>
    </rPh>
    <rPh sb="2" eb="3">
      <t>ケイ</t>
    </rPh>
    <phoneticPr fontId="4"/>
  </si>
  <si>
    <t>昼間率</t>
    <rPh sb="0" eb="2">
      <t>チュウカン</t>
    </rPh>
    <rPh sb="2" eb="3">
      <t>リツ</t>
    </rPh>
    <phoneticPr fontId="4"/>
  </si>
  <si>
    <t>昼間12Hr</t>
    <rPh sb="0" eb="2">
      <t>チュウカン</t>
    </rPh>
    <phoneticPr fontId="4"/>
  </si>
  <si>
    <t>1日</t>
    <rPh sb="1" eb="2">
      <t>ヒ</t>
    </rPh>
    <phoneticPr fontId="4"/>
  </si>
  <si>
    <t>夜間12Ｈｒ</t>
    <rPh sb="0" eb="2">
      <t>ヤカン</t>
    </rPh>
    <phoneticPr fontId="4"/>
  </si>
  <si>
    <t>1日平均</t>
    <rPh sb="1" eb="2">
      <t>ニチ</t>
    </rPh>
    <rPh sb="2" eb="4">
      <t>ヘイキン</t>
    </rPh>
    <phoneticPr fontId="4"/>
  </si>
  <si>
    <t>数値の目安</t>
  </si>
  <si>
    <t>　基準は「1.0」が、計画時の設計通りの交通量で利用されていることを表す。</t>
  </si>
  <si>
    <t>　混雑度の目安　　　1.00以下 ：道路が混雑することなく、円滑に走行できる。</t>
  </si>
  <si>
    <t>　　　　　　　　　　1.00-1.25：道路が混雑する可能性のある時間帯が1～2時間あるものの、</t>
  </si>
  <si>
    <t>　　　　　　　　　　　　　　　　　何時間も混雑が連続する可能性は小さい。</t>
  </si>
  <si>
    <t>　　　　　　　　　　1.25-1.75：ピーク時間帯はもとより、ピーク時間を中心として混雑する</t>
  </si>
  <si>
    <t>　　　　　　　　　　　　　　　　　時間帯が加速度的に増加する可能性が高い状態。</t>
  </si>
  <si>
    <t>　　　　　　　　　　1.75-2.00：慢性的混雑状態。昼間12時間のうち混雑する時間帯が約50%に　</t>
  </si>
  <si>
    <t>　　　　　　　　　　　　　　　　　達する。</t>
  </si>
  <si>
    <t>　　　　　　　　　　2.00以上 ：慢性的混雑状態。昼間12時間のうち混雑する時間帯が約70%に</t>
  </si>
  <si>
    <t>　算定方法</t>
  </si>
  <si>
    <t xml:space="preserve">    x=（Q12 * F)/C12　　　 ＝ 混雑度</t>
  </si>
  <si>
    <t xml:space="preserve">        Q12 = 昼間12時間の実装交通量</t>
  </si>
  <si>
    <t xml:space="preserve">        F   = 大型車混入による補正値</t>
  </si>
  <si>
    <t xml:space="preserve">        C12 = 昼間12時間の設計交通容量</t>
  </si>
  <si>
    <t xml:space="preserve">        </t>
  </si>
  <si>
    <t xml:space="preserve">   なお、大型車混入による補正値（F）、すなわち大型車を乗用車に換算した数値は、</t>
  </si>
  <si>
    <t xml:space="preserve">         乗用車換算係数（E）とピーク時の重方向大型車混入率（Pt）を用いて</t>
  </si>
  <si>
    <t xml:space="preserve">         以下のように求める。 </t>
  </si>
  <si>
    <t xml:space="preserve">   F={1+ Pt(E-1)}/100</t>
  </si>
  <si>
    <t>都市計画道路の見直しガイドライン　北海道　建設部　平成19/2007年2月</t>
  </si>
  <si>
    <t>出典：</t>
    <rPh sb="0" eb="2">
      <t>シュッテン</t>
    </rPh>
    <phoneticPr fontId="4"/>
  </si>
  <si>
    <t>【参 考】断面混雑度の検証例</t>
  </si>
  <si>
    <t>ある都市における混雑度としての評価基準をＫ＝1.25 とする。つまり、見直し検討路線の計画変更を</t>
    <phoneticPr fontId="4"/>
  </si>
  <si>
    <t>行っても、断面混雑度が1.25 未満であれば、交通量的には計画変更を行っても良いと判断します。</t>
    <phoneticPr fontId="4"/>
  </si>
  <si>
    <t>下図のように見直し検討路線を含む３路線では、現計画では断面混雑度は交通量21,000台／日に対し、</t>
    <phoneticPr fontId="4"/>
  </si>
  <si>
    <t>交通容量が27,200 台／日であることから、0.77 となります。検討路線を廃止した場合の断面混雑度は、</t>
    <phoneticPr fontId="4"/>
  </si>
  <si>
    <t>交通量は同じく21,000 台／日に対し、交通容量が19,200 台／日となることから、1.09 で、評価基準の</t>
    <phoneticPr fontId="4"/>
  </si>
  <si>
    <t>1.25 未満となり、廃止を行っても良いと判断されます</t>
    <phoneticPr fontId="4"/>
  </si>
  <si>
    <t>https://ja.wikipedia.org/wiki/混雑度</t>
  </si>
  <si>
    <t>昼間
12Hr</t>
    <phoneticPr fontId="4"/>
  </si>
  <si>
    <t>夜間
12Ｈｒ</t>
    <phoneticPr fontId="4"/>
  </si>
  <si>
    <t>＜４_1＞</t>
    <phoneticPr fontId="4"/>
  </si>
  <si>
    <t>第４種１級</t>
    <rPh sb="0" eb="1">
      <t>ダイ</t>
    </rPh>
    <rPh sb="2" eb="3">
      <t>シュ</t>
    </rPh>
    <rPh sb="4" eb="5">
      <t>キュウ</t>
    </rPh>
    <phoneticPr fontId="4"/>
  </si>
  <si>
    <t>環状通：混雑度</t>
    <rPh sb="0" eb="3">
      <t>カンジョウ</t>
    </rPh>
    <rPh sb="4" eb="6">
      <t>コンザツ</t>
    </rPh>
    <rPh sb="6" eb="7">
      <t>ド</t>
    </rPh>
    <phoneticPr fontId="4"/>
  </si>
  <si>
    <t>環状通：混雑度：Map_0</t>
    <phoneticPr fontId="4"/>
  </si>
  <si>
    <t>車両交通量調査依頼：Map_1</t>
    <phoneticPr fontId="4"/>
  </si>
  <si>
    <t>環状通：混雑度/車線：Ref_A</t>
    <phoneticPr fontId="4"/>
  </si>
  <si>
    <t>平日</t>
    <rPh sb="0" eb="2">
      <t>ヘイジツ</t>
    </rPh>
    <phoneticPr fontId="4"/>
  </si>
  <si>
    <t>休日</t>
    <rPh sb="0" eb="2">
      <t>キュウジツ</t>
    </rPh>
    <phoneticPr fontId="4"/>
  </si>
  <si>
    <t>車線数</t>
    <rPh sb="0" eb="3">
      <t>シャセンスウ</t>
    </rPh>
    <phoneticPr fontId="4"/>
  </si>
  <si>
    <t>計測区間</t>
    <rPh sb="0" eb="2">
      <t>ケイソク</t>
    </rPh>
    <rPh sb="2" eb="4">
      <t>クカン</t>
    </rPh>
    <phoneticPr fontId="4"/>
  </si>
  <si>
    <t>路線名</t>
    <rPh sb="0" eb="2">
      <t>ロセン</t>
    </rPh>
    <rPh sb="2" eb="3">
      <t>メイ</t>
    </rPh>
    <phoneticPr fontId="4"/>
  </si>
  <si>
    <t>旅行速度：　km/h　　　　一般国道</t>
    <rPh sb="0" eb="2">
      <t>リョコウ</t>
    </rPh>
    <rPh sb="2" eb="4">
      <t>ソクド</t>
    </rPh>
    <rPh sb="14" eb="16">
      <t>イッパン</t>
    </rPh>
    <rPh sb="16" eb="18">
      <t>コクドウ</t>
    </rPh>
    <phoneticPr fontId="4"/>
  </si>
  <si>
    <t>中央区北1西10</t>
    <rPh sb="0" eb="3">
      <t>チュウオウク</t>
    </rPh>
    <rPh sb="3" eb="4">
      <t>キタ</t>
    </rPh>
    <rPh sb="5" eb="6">
      <t>ニシ</t>
    </rPh>
    <phoneticPr fontId="4"/>
  </si>
  <si>
    <t>旅行速度：　km/h　　　　道道・主要市道</t>
    <rPh sb="0" eb="2">
      <t>リョコウ</t>
    </rPh>
    <rPh sb="2" eb="4">
      <t>ソクド</t>
    </rPh>
    <rPh sb="14" eb="16">
      <t>ドウドウ</t>
    </rPh>
    <rPh sb="17" eb="19">
      <t>シュヨウ</t>
    </rPh>
    <rPh sb="19" eb="21">
      <t>シドウ</t>
    </rPh>
    <phoneticPr fontId="4"/>
  </si>
  <si>
    <t>札幌環状通</t>
    <rPh sb="0" eb="2">
      <t>サッポロ</t>
    </rPh>
    <rPh sb="2" eb="5">
      <t>カンジョウ</t>
    </rPh>
    <phoneticPr fontId="4"/>
  </si>
  <si>
    <t>国道２３０号</t>
    <rPh sb="0" eb="2">
      <t>コクドウ</t>
    </rPh>
    <rPh sb="5" eb="6">
      <t>ゴウ</t>
    </rPh>
    <phoneticPr fontId="4"/>
  </si>
  <si>
    <t>白石区菊水元町5条3丁目</t>
    <rPh sb="0" eb="3">
      <t>シロイシク</t>
    </rPh>
    <rPh sb="3" eb="5">
      <t>キクスイ</t>
    </rPh>
    <rPh sb="5" eb="6">
      <t>モト</t>
    </rPh>
    <rPh sb="8" eb="9">
      <t>ジョウ</t>
    </rPh>
    <rPh sb="10" eb="12">
      <t>チョウメ</t>
    </rPh>
    <phoneticPr fontId="4"/>
  </si>
  <si>
    <t>東区東鴈来1条1丁目（環状北大橋）</t>
    <rPh sb="0" eb="2">
      <t>ヒガシク</t>
    </rPh>
    <rPh sb="2" eb="3">
      <t>ヒガシ</t>
    </rPh>
    <rPh sb="3" eb="4">
      <t>ガン</t>
    </rPh>
    <rPh sb="4" eb="5">
      <t>ク</t>
    </rPh>
    <rPh sb="6" eb="7">
      <t>ジョウ</t>
    </rPh>
    <rPh sb="8" eb="10">
      <t>チョウメ</t>
    </rPh>
    <rPh sb="11" eb="13">
      <t>カンジョウ</t>
    </rPh>
    <rPh sb="13" eb="14">
      <t>キタ</t>
    </rPh>
    <rPh sb="14" eb="16">
      <t>オオハシ</t>
    </rPh>
    <phoneticPr fontId="4"/>
  </si>
  <si>
    <t>表　2-1　道路交通法改正前後での札幌都心範囲街路における旅行速度結果総括表</t>
    <rPh sb="6" eb="8">
      <t>ドウロ</t>
    </rPh>
    <rPh sb="8" eb="11">
      <t>コウツウホウ</t>
    </rPh>
    <rPh sb="11" eb="13">
      <t>カイセイ</t>
    </rPh>
    <rPh sb="13" eb="15">
      <t>ゼンゴ</t>
    </rPh>
    <rPh sb="17" eb="19">
      <t>サッポロ</t>
    </rPh>
    <rPh sb="19" eb="21">
      <t>トシン</t>
    </rPh>
    <rPh sb="21" eb="23">
      <t>ハンイ</t>
    </rPh>
    <rPh sb="23" eb="25">
      <t>ガイロ</t>
    </rPh>
    <rPh sb="29" eb="31">
      <t>リョコウ</t>
    </rPh>
    <rPh sb="31" eb="33">
      <t>ソクド</t>
    </rPh>
    <rPh sb="33" eb="35">
      <t>ケッカ</t>
    </rPh>
    <rPh sb="35" eb="37">
      <t>ソウカツ</t>
    </rPh>
    <rPh sb="37" eb="38">
      <t>ヒョウ</t>
    </rPh>
    <phoneticPr fontId="4"/>
  </si>
  <si>
    <t>資料：　平成18年度札幌都心モニタリング調査</t>
    <rPh sb="4" eb="6">
      <t>ヘイセイ</t>
    </rPh>
    <rPh sb="8" eb="10">
      <t>ネンド</t>
    </rPh>
    <rPh sb="10" eb="12">
      <t>サッポロ</t>
    </rPh>
    <rPh sb="12" eb="14">
      <t>トシン</t>
    </rPh>
    <rPh sb="20" eb="22">
      <t>チョウサ</t>
    </rPh>
    <phoneticPr fontId="4"/>
  </si>
  <si>
    <t>創成側通</t>
    <rPh sb="0" eb="2">
      <t>ソウセイ</t>
    </rPh>
    <rPh sb="2" eb="3">
      <t>ガワ</t>
    </rPh>
    <rPh sb="3" eb="4">
      <t>トオ</t>
    </rPh>
    <phoneticPr fontId="4"/>
  </si>
  <si>
    <t>南進</t>
    <rPh sb="0" eb="1">
      <t>ミナミ</t>
    </rPh>
    <rPh sb="1" eb="2">
      <t>ススム</t>
    </rPh>
    <phoneticPr fontId="4"/>
  </si>
  <si>
    <t>北進</t>
    <rPh sb="0" eb="1">
      <t>キタ</t>
    </rPh>
    <rPh sb="1" eb="2">
      <t>ススム</t>
    </rPh>
    <phoneticPr fontId="4"/>
  </si>
  <si>
    <t>距離</t>
    <rPh sb="0" eb="2">
      <t>キョリ</t>
    </rPh>
    <phoneticPr fontId="4"/>
  </si>
  <si>
    <t>西2丁目線</t>
    <rPh sb="0" eb="1">
      <t>ニシ</t>
    </rPh>
    <rPh sb="2" eb="4">
      <t>チョウメ</t>
    </rPh>
    <rPh sb="4" eb="5">
      <t>セン</t>
    </rPh>
    <phoneticPr fontId="4"/>
  </si>
  <si>
    <t>西3丁目線</t>
    <rPh sb="0" eb="1">
      <t>ニシ</t>
    </rPh>
    <rPh sb="2" eb="4">
      <t>チョウメ</t>
    </rPh>
    <rPh sb="4" eb="5">
      <t>セン</t>
    </rPh>
    <phoneticPr fontId="4"/>
  </si>
  <si>
    <t>西4丁目線</t>
    <rPh sb="0" eb="1">
      <t>ニシ</t>
    </rPh>
    <rPh sb="2" eb="4">
      <t>チョウメ</t>
    </rPh>
    <rPh sb="4" eb="5">
      <t>セン</t>
    </rPh>
    <phoneticPr fontId="4"/>
  </si>
  <si>
    <t>西5丁目線</t>
    <rPh sb="0" eb="1">
      <t>ニシ</t>
    </rPh>
    <rPh sb="2" eb="4">
      <t>チョウメ</t>
    </rPh>
    <rPh sb="4" eb="5">
      <t>セン</t>
    </rPh>
    <phoneticPr fontId="4"/>
  </si>
  <si>
    <t>北8条線</t>
    <rPh sb="0" eb="1">
      <t>キタ</t>
    </rPh>
    <rPh sb="2" eb="4">
      <t>ジョウセン</t>
    </rPh>
    <rPh sb="3" eb="4">
      <t>セン</t>
    </rPh>
    <phoneticPr fontId="4"/>
  </si>
  <si>
    <t>東進</t>
    <rPh sb="0" eb="1">
      <t>ヒガシ</t>
    </rPh>
    <rPh sb="1" eb="2">
      <t>シン</t>
    </rPh>
    <phoneticPr fontId="4"/>
  </si>
  <si>
    <t>西進</t>
    <rPh sb="0" eb="1">
      <t>ニシ</t>
    </rPh>
    <rPh sb="1" eb="2">
      <t>シン</t>
    </rPh>
    <phoneticPr fontId="4"/>
  </si>
  <si>
    <t>北7条通～北口東通</t>
    <rPh sb="0" eb="1">
      <t>キタ</t>
    </rPh>
    <rPh sb="2" eb="3">
      <t>ジョウ</t>
    </rPh>
    <rPh sb="3" eb="4">
      <t>トオ</t>
    </rPh>
    <rPh sb="5" eb="7">
      <t>キタグチ</t>
    </rPh>
    <rPh sb="7" eb="8">
      <t>ヒガシ</t>
    </rPh>
    <rPh sb="8" eb="9">
      <t>トオ</t>
    </rPh>
    <phoneticPr fontId="4"/>
  </si>
  <si>
    <t>北7条通～北口西通</t>
    <rPh sb="0" eb="1">
      <t>キタ</t>
    </rPh>
    <rPh sb="2" eb="3">
      <t>ジョウ</t>
    </rPh>
    <rPh sb="3" eb="4">
      <t>トオ</t>
    </rPh>
    <rPh sb="5" eb="7">
      <t>キタグチ</t>
    </rPh>
    <rPh sb="7" eb="8">
      <t>ニシ</t>
    </rPh>
    <rPh sb="8" eb="9">
      <t>トオ</t>
    </rPh>
    <phoneticPr fontId="4"/>
  </si>
  <si>
    <t>北5条通</t>
    <phoneticPr fontId="4"/>
  </si>
  <si>
    <t>北4条通</t>
    <phoneticPr fontId="4"/>
  </si>
  <si>
    <t>北3条通</t>
    <phoneticPr fontId="4"/>
  </si>
  <si>
    <t>北2条通</t>
    <phoneticPr fontId="4"/>
  </si>
  <si>
    <t>北1条通</t>
    <phoneticPr fontId="4"/>
  </si>
  <si>
    <t>大道</t>
    <rPh sb="0" eb="1">
      <t>オオ</t>
    </rPh>
    <phoneticPr fontId="4"/>
  </si>
  <si>
    <t>南1条通</t>
    <rPh sb="0" eb="1">
      <t>ミナミ</t>
    </rPh>
    <rPh sb="2" eb="3">
      <t>ジョウ</t>
    </rPh>
    <rPh sb="3" eb="4">
      <t>トオ</t>
    </rPh>
    <phoneticPr fontId="4"/>
  </si>
  <si>
    <t>南2条通</t>
    <rPh sb="0" eb="1">
      <t>ミナミ</t>
    </rPh>
    <rPh sb="2" eb="3">
      <t>ジョウ</t>
    </rPh>
    <rPh sb="3" eb="4">
      <t>トオ</t>
    </rPh>
    <phoneticPr fontId="4"/>
  </si>
  <si>
    <t>南3条通</t>
    <rPh sb="0" eb="1">
      <t>ミナミ</t>
    </rPh>
    <rPh sb="2" eb="3">
      <t>ジョウ</t>
    </rPh>
    <rPh sb="3" eb="4">
      <t>トオ</t>
    </rPh>
    <phoneticPr fontId="4"/>
  </si>
  <si>
    <t>南4条通</t>
    <rPh sb="0" eb="1">
      <t>ミナミ</t>
    </rPh>
    <rPh sb="2" eb="3">
      <t>ジョウ</t>
    </rPh>
    <rPh sb="3" eb="4">
      <t>トオ</t>
    </rPh>
    <phoneticPr fontId="4"/>
  </si>
  <si>
    <t>Δ</t>
    <phoneticPr fontId="4"/>
  </si>
  <si>
    <t>5月</t>
    <rPh sb="1" eb="2">
      <t>ツキ</t>
    </rPh>
    <phoneticPr fontId="4"/>
  </si>
  <si>
    <t>10月</t>
    <phoneticPr fontId="4"/>
  </si>
  <si>
    <t>改善路線数</t>
    <rPh sb="0" eb="2">
      <t>カイゼン</t>
    </rPh>
    <rPh sb="2" eb="4">
      <t>ロセン</t>
    </rPh>
    <rPh sb="4" eb="5">
      <t>スウ</t>
    </rPh>
    <phoneticPr fontId="4"/>
  </si>
  <si>
    <t>悪化路線数</t>
    <rPh sb="0" eb="1">
      <t>アク</t>
    </rPh>
    <rPh sb="1" eb="2">
      <t>バ</t>
    </rPh>
    <rPh sb="2" eb="4">
      <t>ロセン</t>
    </rPh>
    <rPh sb="4" eb="5">
      <t>スウ</t>
    </rPh>
    <phoneticPr fontId="4"/>
  </si>
  <si>
    <t>全路合算旅行速度</t>
    <rPh sb="0" eb="1">
      <t>ゼン</t>
    </rPh>
    <rPh sb="1" eb="2">
      <t>ロ</t>
    </rPh>
    <rPh sb="2" eb="4">
      <t>ガッサン</t>
    </rPh>
    <rPh sb="4" eb="6">
      <t>リョコウ</t>
    </rPh>
    <rPh sb="6" eb="8">
      <t>ソクド</t>
    </rPh>
    <phoneticPr fontId="4"/>
  </si>
  <si>
    <t>平日旅行速度</t>
    <rPh sb="0" eb="2">
      <t>ヘイジツ</t>
    </rPh>
    <rPh sb="2" eb="4">
      <t>リョコウ</t>
    </rPh>
    <rPh sb="4" eb="6">
      <t>ソクド</t>
    </rPh>
    <phoneticPr fontId="4"/>
  </si>
  <si>
    <t>台/車線/日</t>
    <rPh sb="5" eb="6">
      <t>ヒ</t>
    </rPh>
    <phoneticPr fontId="4"/>
  </si>
  <si>
    <t>計</t>
    <rPh sb="0" eb="1">
      <t>ケイ</t>
    </rPh>
    <phoneticPr fontId="4"/>
  </si>
  <si>
    <t xml:space="preserve">環状通：現4車線区間　　南19西7　～　南19西10 </t>
    <phoneticPr fontId="4"/>
  </si>
  <si>
    <t xml:space="preserve">環状通：現4車線区間　　南19西11　～　南19西14 </t>
    <phoneticPr fontId="4"/>
  </si>
  <si>
    <t xml:space="preserve">環状通：現4車線区間　　南19西15　～　南9西22 </t>
    <phoneticPr fontId="4"/>
  </si>
  <si>
    <t xml:space="preserve">環状通：現4車線区間　　南9西22　～　南2西27 </t>
    <phoneticPr fontId="4"/>
  </si>
  <si>
    <t>西７丁目通～国道230号間[南19条通]</t>
    <phoneticPr fontId="4"/>
  </si>
  <si>
    <t>台/日</t>
  </si>
  <si>
    <t>国道230号～福住・桑園通間[南19条通]</t>
    <phoneticPr fontId="4"/>
  </si>
  <si>
    <t>藻岩山麓通～菊水・旭山公園通間</t>
    <phoneticPr fontId="4"/>
  </si>
  <si>
    <t>菊水・旭山公園通～南１条通間</t>
    <phoneticPr fontId="4"/>
  </si>
  <si>
    <t>No.4～5</t>
    <phoneticPr fontId="4"/>
  </si>
  <si>
    <t>No.6～7</t>
    <phoneticPr fontId="4"/>
  </si>
  <si>
    <t>No.8～10</t>
    <phoneticPr fontId="4"/>
  </si>
  <si>
    <t>No.10～11</t>
    <phoneticPr fontId="4"/>
  </si>
  <si>
    <t xml:space="preserve">～ </t>
    <phoneticPr fontId="4"/>
  </si>
  <si>
    <t xml:space="preserve">＜ 対話５A ＞　：　H29/2017/6/23　　via eMail </t>
  </si>
  <si>
    <t>３　環状通未整備の交通量推計について</t>
    <phoneticPr fontId="4"/>
  </si>
  <si>
    <t>現４車線区間の将来H42年推計交通量</t>
    <rPh sb="0" eb="1">
      <t>ゲン</t>
    </rPh>
    <rPh sb="2" eb="4">
      <t>シャセン</t>
    </rPh>
    <rPh sb="4" eb="6">
      <t>クカン</t>
    </rPh>
    <rPh sb="7" eb="9">
      <t>ショウライ</t>
    </rPh>
    <rPh sb="12" eb="13">
      <t>ネン</t>
    </rPh>
    <rPh sb="13" eb="15">
      <t>スイケイ</t>
    </rPh>
    <rPh sb="15" eb="17">
      <t>コウツウ</t>
    </rPh>
    <rPh sb="17" eb="18">
      <t>リョウ</t>
    </rPh>
    <phoneticPr fontId="4"/>
  </si>
  <si>
    <t>台/日　容量</t>
    <rPh sb="0" eb="1">
      <t>ダイ</t>
    </rPh>
    <rPh sb="2" eb="3">
      <t>ヒ</t>
    </rPh>
    <rPh sb="4" eb="6">
      <t>ヨウリョウ</t>
    </rPh>
    <phoneticPr fontId="4"/>
  </si>
  <si>
    <t>現状H27</t>
    <rPh sb="0" eb="2">
      <t>ゲンジョウ</t>
    </rPh>
    <phoneticPr fontId="4"/>
  </si>
  <si>
    <t>将来H42</t>
    <rPh sb="0" eb="2">
      <t>ショウライ</t>
    </rPh>
    <phoneticPr fontId="4"/>
  </si>
  <si>
    <t>混雑度＝利用率　　at 　４車線</t>
    <rPh sb="0" eb="2">
      <t>コンザツ</t>
    </rPh>
    <rPh sb="2" eb="3">
      <t>ド</t>
    </rPh>
    <rPh sb="4" eb="7">
      <t>リヨウリツ</t>
    </rPh>
    <rPh sb="14" eb="16">
      <t>シャセン</t>
    </rPh>
    <phoneticPr fontId="4"/>
  </si>
  <si>
    <t>20151008</t>
  </si>
  <si>
    <t>20151022</t>
  </si>
  <si>
    <t>20160707</t>
  </si>
  <si>
    <t>20160714</t>
  </si>
  <si>
    <t>調査日</t>
    <rPh sb="0" eb="3">
      <t>チョウサビ</t>
    </rPh>
    <phoneticPr fontId="4"/>
  </si>
  <si>
    <t>LPsvr/sapp/GrndSmry/TrafficSys_DB9991.xlsx</t>
    <phoneticPr fontId="4"/>
  </si>
  <si>
    <t>https://main-omega.ssl-lolipop.jp/sapp/GrndSmry/TrafficSys_DB9991.xlsx</t>
  </si>
  <si>
    <t>src: LPsever/sapp/GrbdSmmry/Drnd_TrafficData/TrafficSys_DB9991.pdf</t>
    <phoneticPr fontId="4"/>
  </si>
  <si>
    <t>https://main-omega.ssl-lolipop.jp/sapp/GrbdSmmry/Drnd_TrafficData/TrafficSys_DB9991.pdf</t>
    <phoneticPr fontId="4"/>
  </si>
  <si>
    <t>最新：</t>
    <rPh sb="0" eb="2">
      <t>サイシン</t>
    </rPh>
    <phoneticPr fontId="4"/>
  </si>
  <si>
    <t>R02/2020/4/10</t>
    <phoneticPr fontId="4"/>
  </si>
</sst>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6" formatCode="&quot;¥&quot;#,##0;[Red]&quot;¥&quot;\-#,##0"/>
    <numFmt numFmtId="176" formatCode="0.000"/>
    <numFmt numFmtId="177" formatCode="0.0"/>
    <numFmt numFmtId="178" formatCode="0.00000000000000000000000000000000000000000_ "/>
    <numFmt numFmtId="179" formatCode="0.0%"/>
  </numFmts>
  <fonts count="39" x14ac:knownFonts="1">
    <font>
      <sz val="11"/>
      <color theme="1"/>
      <name val="ＭＳ Ｐゴシック"/>
      <family val="2"/>
      <charset val="128"/>
      <scheme val="minor"/>
    </font>
    <font>
      <sz val="11"/>
      <color theme="1"/>
      <name val="ＭＳ Ｐゴシック"/>
      <family val="2"/>
      <charset val="128"/>
      <scheme val="minor"/>
    </font>
    <font>
      <b/>
      <sz val="11"/>
      <color theme="1"/>
      <name val="ＭＳ Ｐゴシック"/>
      <family val="2"/>
      <charset val="128"/>
      <scheme val="minor"/>
    </font>
    <font>
      <b/>
      <sz val="16"/>
      <color rgb="FF0070C0"/>
      <name val="ＭＳ Ｐゴシック"/>
      <family val="3"/>
      <charset val="128"/>
      <scheme val="minor"/>
    </font>
    <font>
      <sz val="6"/>
      <name val="ＭＳ Ｐゴシック"/>
      <family val="2"/>
      <charset val="128"/>
      <scheme val="minor"/>
    </font>
    <font>
      <b/>
      <sz val="11"/>
      <color rgb="FF0070C0"/>
      <name val="ＭＳ Ｐゴシック"/>
      <family val="3"/>
      <charset val="128"/>
      <scheme val="minor"/>
    </font>
    <font>
      <u/>
      <sz val="11"/>
      <color theme="10"/>
      <name val="ＭＳ Ｐゴシック"/>
      <family val="2"/>
      <charset val="128"/>
      <scheme val="minor"/>
    </font>
    <font>
      <b/>
      <u/>
      <sz val="12"/>
      <color theme="10"/>
      <name val="ＭＳ Ｐゴシック"/>
      <family val="3"/>
      <charset val="128"/>
      <scheme val="minor"/>
    </font>
    <font>
      <sz val="11"/>
      <color rgb="FF00B0F0"/>
      <name val="ＭＳ Ｐゴシック"/>
      <family val="3"/>
      <charset val="128"/>
      <scheme val="minor"/>
    </font>
    <font>
      <b/>
      <sz val="11"/>
      <color theme="1"/>
      <name val="ＭＳ Ｐゴシック"/>
      <family val="3"/>
      <charset val="128"/>
      <scheme val="minor"/>
    </font>
    <font>
      <b/>
      <sz val="18"/>
      <name val="ＭＳ Ｐゴシック"/>
      <family val="3"/>
      <charset val="128"/>
      <scheme val="minor"/>
    </font>
    <font>
      <b/>
      <sz val="12"/>
      <name val="ＭＳ Ｐゴシック"/>
      <family val="3"/>
      <charset val="128"/>
      <scheme val="minor"/>
    </font>
    <font>
      <b/>
      <u/>
      <sz val="11"/>
      <color theme="10"/>
      <name val="ＭＳ Ｐゴシック"/>
      <family val="3"/>
      <charset val="128"/>
      <scheme val="minor"/>
    </font>
    <font>
      <b/>
      <sz val="18"/>
      <color rgb="FFFF0000"/>
      <name val="ＭＳ Ｐゴシック"/>
      <family val="3"/>
      <charset val="128"/>
      <scheme val="minor"/>
    </font>
    <font>
      <b/>
      <u/>
      <sz val="14"/>
      <color theme="10"/>
      <name val="ＭＳ Ｐゴシック"/>
      <family val="3"/>
      <charset val="128"/>
      <scheme val="minor"/>
    </font>
    <font>
      <b/>
      <sz val="18"/>
      <color theme="1"/>
      <name val="ＭＳ Ｐゴシック"/>
      <family val="3"/>
      <charset val="128"/>
      <scheme val="minor"/>
    </font>
    <font>
      <sz val="18"/>
      <color theme="1"/>
      <name val="ＭＳ Ｐゴシック"/>
      <family val="3"/>
      <charset val="128"/>
      <scheme val="minor"/>
    </font>
    <font>
      <b/>
      <sz val="9"/>
      <color theme="1"/>
      <name val="ＭＳ Ｐゴシック"/>
      <family val="3"/>
      <charset val="128"/>
      <scheme val="minor"/>
    </font>
    <font>
      <sz val="11"/>
      <color theme="1"/>
      <name val="ＭＳ Ｐゴシック"/>
      <family val="3"/>
      <charset val="128"/>
      <scheme val="minor"/>
    </font>
    <font>
      <b/>
      <sz val="11"/>
      <color rgb="FFFF0000"/>
      <name val="ＭＳ Ｐゴシック"/>
      <family val="3"/>
      <charset val="128"/>
      <scheme val="minor"/>
    </font>
    <font>
      <b/>
      <i/>
      <sz val="11"/>
      <color rgb="FF0070C0"/>
      <name val="ＭＳ Ｐゴシック"/>
      <family val="3"/>
      <charset val="128"/>
      <scheme val="minor"/>
    </font>
    <font>
      <i/>
      <sz val="11"/>
      <color rgb="FF0070C0"/>
      <name val="ＭＳ Ｐゴシック"/>
      <family val="3"/>
      <charset val="128"/>
      <scheme val="minor"/>
    </font>
    <font>
      <b/>
      <sz val="10"/>
      <color theme="1"/>
      <name val="ＭＳ Ｐゴシック"/>
      <family val="3"/>
      <charset val="128"/>
      <scheme val="minor"/>
    </font>
    <font>
      <b/>
      <sz val="12"/>
      <color theme="1"/>
      <name val="ＭＳ Ｐゴシック"/>
      <family val="3"/>
      <charset val="128"/>
      <scheme val="minor"/>
    </font>
    <font>
      <b/>
      <sz val="14"/>
      <color theme="1"/>
      <name val="ＭＳ Ｐゴシック"/>
      <family val="3"/>
      <charset val="128"/>
      <scheme val="minor"/>
    </font>
    <font>
      <b/>
      <sz val="11"/>
      <color theme="8" tint="-0.249977111117893"/>
      <name val="ＭＳ Ｐゴシック"/>
      <family val="3"/>
      <charset val="128"/>
      <scheme val="minor"/>
    </font>
    <font>
      <sz val="11"/>
      <color rgb="FFFFFF00"/>
      <name val="ＭＳ Ｐゴシック"/>
      <family val="2"/>
      <charset val="128"/>
      <scheme val="minor"/>
    </font>
    <font>
      <b/>
      <sz val="11"/>
      <color rgb="FFFFFF00"/>
      <name val="ＭＳ Ｐゴシック"/>
      <family val="3"/>
      <charset val="128"/>
      <scheme val="minor"/>
    </font>
    <font>
      <b/>
      <sz val="12"/>
      <color rgb="FF0070C0"/>
      <name val="ＭＳ Ｐゴシック"/>
      <family val="3"/>
      <charset val="128"/>
      <scheme val="minor"/>
    </font>
    <font>
      <sz val="12"/>
      <color rgb="FF0070C0"/>
      <name val="ＭＳ Ｐゴシック"/>
      <family val="3"/>
      <charset val="128"/>
      <scheme val="minor"/>
    </font>
    <font>
      <b/>
      <sz val="16"/>
      <color theme="1"/>
      <name val="ＭＳ Ｐゴシック"/>
      <family val="3"/>
      <charset val="128"/>
      <scheme val="minor"/>
    </font>
    <font>
      <sz val="12"/>
      <color theme="1"/>
      <name val="ＭＳ Ｐゴシック"/>
      <family val="2"/>
      <charset val="128"/>
      <scheme val="minor"/>
    </font>
    <font>
      <sz val="12"/>
      <color theme="1"/>
      <name val="ＭＳ Ｐゴシック"/>
      <family val="3"/>
      <charset val="128"/>
      <scheme val="minor"/>
    </font>
    <font>
      <sz val="14"/>
      <color theme="1"/>
      <name val="ＭＳ Ｐゴシック"/>
      <family val="3"/>
      <charset val="128"/>
      <scheme val="minor"/>
    </font>
    <font>
      <sz val="16"/>
      <color theme="1"/>
      <name val="ＭＳ Ｐゴシック"/>
      <family val="3"/>
      <charset val="128"/>
      <scheme val="minor"/>
    </font>
    <font>
      <b/>
      <sz val="20"/>
      <color theme="1"/>
      <name val="ＭＳ Ｐゴシック"/>
      <family val="3"/>
      <charset val="128"/>
      <scheme val="minor"/>
    </font>
    <font>
      <sz val="20"/>
      <color theme="1"/>
      <name val="ＭＳ Ｐゴシック"/>
      <family val="3"/>
      <charset val="128"/>
      <scheme val="minor"/>
    </font>
    <font>
      <b/>
      <sz val="20"/>
      <color rgb="FFFFFF00"/>
      <name val="ＭＳ Ｐゴシック"/>
      <family val="3"/>
      <charset val="128"/>
      <scheme val="minor"/>
    </font>
    <font>
      <b/>
      <sz val="18"/>
      <color rgb="FF0070C0"/>
      <name val="ＭＳ Ｐゴシック"/>
      <family val="3"/>
      <charset val="128"/>
      <scheme val="minor"/>
    </font>
  </fonts>
  <fills count="19">
    <fill>
      <patternFill patternType="none"/>
    </fill>
    <fill>
      <patternFill patternType="gray125"/>
    </fill>
    <fill>
      <patternFill patternType="solid">
        <fgColor rgb="FFFFFF00"/>
        <bgColor indexed="64"/>
      </patternFill>
    </fill>
    <fill>
      <patternFill patternType="solid">
        <fgColor theme="7" tint="0.59999389629810485"/>
        <bgColor indexed="64"/>
      </patternFill>
    </fill>
    <fill>
      <patternFill patternType="solid">
        <fgColor theme="3" tint="0.79998168889431442"/>
        <bgColor indexed="64"/>
      </patternFill>
    </fill>
    <fill>
      <patternFill patternType="solid">
        <fgColor theme="2"/>
        <bgColor indexed="64"/>
      </patternFill>
    </fill>
    <fill>
      <patternFill patternType="solid">
        <fgColor theme="0" tint="-4.9989318521683403E-2"/>
        <bgColor indexed="64"/>
      </patternFill>
    </fill>
    <fill>
      <patternFill patternType="solid">
        <fgColor theme="7" tint="0.79998168889431442"/>
        <bgColor indexed="64"/>
      </patternFill>
    </fill>
    <fill>
      <patternFill patternType="solid">
        <fgColor theme="5" tint="0.79998168889431442"/>
        <bgColor indexed="64"/>
      </patternFill>
    </fill>
    <fill>
      <patternFill patternType="solid">
        <fgColor theme="7"/>
        <bgColor indexed="64"/>
      </patternFill>
    </fill>
    <fill>
      <patternFill patternType="solid">
        <fgColor rgb="FF0070C0"/>
        <bgColor indexed="64"/>
      </patternFill>
    </fill>
    <fill>
      <patternFill patternType="solid">
        <fgColor rgb="FFFFC000"/>
        <bgColor indexed="64"/>
      </patternFill>
    </fill>
    <fill>
      <patternFill patternType="solid">
        <fgColor theme="0" tint="-0.14999847407452621"/>
        <bgColor indexed="64"/>
      </patternFill>
    </fill>
    <fill>
      <patternFill patternType="solid">
        <fgColor theme="7" tint="0.39997558519241921"/>
        <bgColor indexed="64"/>
      </patternFill>
    </fill>
    <fill>
      <patternFill patternType="solid">
        <fgColor theme="7" tint="-0.249977111117893"/>
        <bgColor indexed="64"/>
      </patternFill>
    </fill>
    <fill>
      <patternFill patternType="solid">
        <fgColor theme="4" tint="-0.249977111117893"/>
        <bgColor indexed="64"/>
      </patternFill>
    </fill>
    <fill>
      <patternFill patternType="solid">
        <fgColor rgb="FFFFF2CC"/>
        <bgColor indexed="64"/>
      </patternFill>
    </fill>
    <fill>
      <patternFill patternType="solid">
        <fgColor rgb="FFFFFF85"/>
        <bgColor indexed="64"/>
      </patternFill>
    </fill>
    <fill>
      <patternFill patternType="solid">
        <fgColor theme="8" tint="0.59999389629810485"/>
        <bgColor indexed="64"/>
      </patternFill>
    </fill>
  </fills>
  <borders count="82">
    <border>
      <left/>
      <right/>
      <top/>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style="thick">
        <color auto="1"/>
      </left>
      <right style="thick">
        <color auto="1"/>
      </right>
      <top style="thick">
        <color auto="1"/>
      </top>
      <bottom style="thick">
        <color auto="1"/>
      </bottom>
      <diagonal/>
    </border>
    <border>
      <left/>
      <right/>
      <top style="medium">
        <color indexed="64"/>
      </top>
      <bottom/>
      <diagonal/>
    </border>
    <border>
      <left/>
      <right style="thick">
        <color indexed="64"/>
      </right>
      <top/>
      <bottom/>
      <diagonal/>
    </border>
    <border>
      <left/>
      <right/>
      <top style="medium">
        <color indexed="64"/>
      </top>
      <bottom style="medium">
        <color indexed="64"/>
      </bottom>
      <diagonal/>
    </border>
    <border>
      <left style="thin">
        <color indexed="64"/>
      </left>
      <right style="thin">
        <color indexed="64"/>
      </right>
      <top/>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bottom style="thin">
        <color indexed="64"/>
      </bottom>
      <diagonal/>
    </border>
    <border>
      <left style="thin">
        <color indexed="64"/>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medium">
        <color indexed="64"/>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right style="medium">
        <color indexed="64"/>
      </right>
      <top/>
      <bottom style="thin">
        <color indexed="64"/>
      </bottom>
      <diagonal/>
    </border>
    <border>
      <left/>
      <right style="medium">
        <color indexed="64"/>
      </right>
      <top/>
      <bottom/>
      <diagonal/>
    </border>
    <border>
      <left/>
      <right style="medium">
        <color indexed="64"/>
      </right>
      <top style="thin">
        <color indexed="64"/>
      </top>
      <bottom style="thin">
        <color indexed="64"/>
      </bottom>
      <diagonal/>
    </border>
    <border>
      <left style="thin">
        <color indexed="64"/>
      </left>
      <right style="thin">
        <color indexed="64"/>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auto="1"/>
      </left>
      <right style="medium">
        <color auto="1"/>
      </right>
      <top/>
      <bottom style="thin">
        <color auto="1"/>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style="thin">
        <color indexed="64"/>
      </bottom>
      <diagonal/>
    </border>
    <border>
      <left style="medium">
        <color indexed="64"/>
      </left>
      <right/>
      <top/>
      <bottom/>
      <diagonal/>
    </border>
    <border>
      <left style="medium">
        <color indexed="64"/>
      </left>
      <right/>
      <top/>
      <bottom style="medium">
        <color indexed="64"/>
      </bottom>
      <diagonal/>
    </border>
    <border>
      <left/>
      <right style="thin">
        <color indexed="64"/>
      </right>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diagonal/>
    </border>
    <border>
      <left style="thin">
        <color indexed="64"/>
      </left>
      <right style="medium">
        <color indexed="64"/>
      </right>
      <top/>
      <bottom style="medium">
        <color indexed="64"/>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right/>
      <top style="medium">
        <color indexed="64"/>
      </top>
      <bottom style="thin">
        <color indexed="64"/>
      </bottom>
      <diagonal/>
    </border>
    <border>
      <left style="medium">
        <color indexed="64"/>
      </left>
      <right style="medium">
        <color indexed="64"/>
      </right>
      <top style="medium">
        <color indexed="64"/>
      </top>
      <bottom/>
      <diagonal/>
    </border>
    <border>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top/>
      <bottom style="medium">
        <color indexed="64"/>
      </bottom>
      <diagonal/>
    </border>
    <border>
      <left style="medium">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thin">
        <color indexed="64"/>
      </right>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style="thin">
        <color indexed="64"/>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diagonal/>
    </border>
    <border>
      <left style="medium">
        <color indexed="64"/>
      </left>
      <right style="thin">
        <color indexed="64"/>
      </right>
      <top style="thin">
        <color indexed="64"/>
      </top>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s>
  <cellStyleXfs count="5">
    <xf numFmtId="0" fontId="0" fillId="0" borderId="0">
      <alignment vertical="center"/>
    </xf>
    <xf numFmtId="0" fontId="6" fillId="0" borderId="0" applyNumberFormat="0" applyFill="0" applyBorder="0" applyAlignment="0" applyProtection="0">
      <alignment vertical="center"/>
    </xf>
    <xf numFmtId="38" fontId="1" fillId="0" borderId="0" applyFont="0" applyFill="0" applyBorder="0" applyAlignment="0" applyProtection="0">
      <alignment vertical="center"/>
    </xf>
    <xf numFmtId="9" fontId="1" fillId="0" borderId="0" applyFont="0" applyFill="0" applyBorder="0" applyAlignment="0" applyProtection="0">
      <alignment vertical="center"/>
    </xf>
    <xf numFmtId="6" fontId="1" fillId="0" borderId="0" applyFont="0" applyFill="0" applyBorder="0" applyAlignment="0" applyProtection="0">
      <alignment vertical="center"/>
    </xf>
  </cellStyleXfs>
  <cellXfs count="610">
    <xf numFmtId="0" fontId="0" fillId="0" borderId="0" xfId="0">
      <alignment vertical="center"/>
    </xf>
    <xf numFmtId="0" fontId="3" fillId="2" borderId="1" xfId="0" applyFont="1" applyFill="1" applyBorder="1">
      <alignment vertical="center"/>
    </xf>
    <xf numFmtId="0" fontId="5" fillId="2" borderId="2" xfId="0" applyFont="1" applyFill="1" applyBorder="1">
      <alignment vertical="center"/>
    </xf>
    <xf numFmtId="0" fontId="5" fillId="2" borderId="2" xfId="0" applyFont="1" applyFill="1" applyBorder="1" applyAlignment="1">
      <alignment horizontal="right" vertical="center"/>
    </xf>
    <xf numFmtId="0" fontId="7" fillId="2" borderId="2" xfId="1" applyFont="1" applyFill="1" applyBorder="1">
      <alignment vertical="center"/>
    </xf>
    <xf numFmtId="0" fontId="6" fillId="2" borderId="2" xfId="1" applyFill="1" applyBorder="1">
      <alignment vertical="center"/>
    </xf>
    <xf numFmtId="0" fontId="8" fillId="2" borderId="3" xfId="0" applyFont="1" applyFill="1" applyBorder="1">
      <alignment vertical="center"/>
    </xf>
    <xf numFmtId="0" fontId="0" fillId="0" borderId="4" xfId="0" applyBorder="1">
      <alignment vertical="center"/>
    </xf>
    <xf numFmtId="0" fontId="0" fillId="0" borderId="5" xfId="0" applyBorder="1">
      <alignment vertical="center"/>
    </xf>
    <xf numFmtId="0" fontId="0" fillId="0" borderId="6" xfId="0" applyBorder="1">
      <alignment vertical="center"/>
    </xf>
    <xf numFmtId="0" fontId="9" fillId="0" borderId="7" xfId="0" applyFont="1" applyBorder="1">
      <alignment vertical="center"/>
    </xf>
    <xf numFmtId="0" fontId="9" fillId="0" borderId="0" xfId="0" applyFont="1">
      <alignment vertical="center"/>
    </xf>
    <xf numFmtId="0" fontId="0" fillId="0" borderId="8" xfId="0" applyBorder="1">
      <alignment vertical="center"/>
    </xf>
    <xf numFmtId="49" fontId="9" fillId="0" borderId="7" xfId="0" applyNumberFormat="1" applyFont="1" applyBorder="1" applyAlignment="1">
      <alignment horizontal="center" vertical="center"/>
    </xf>
    <xf numFmtId="0" fontId="9" fillId="0" borderId="4" xfId="0" applyFont="1" applyBorder="1">
      <alignment vertical="center"/>
    </xf>
    <xf numFmtId="0" fontId="9" fillId="0" borderId="5" xfId="0" applyFont="1" applyBorder="1">
      <alignment vertical="center"/>
    </xf>
    <xf numFmtId="0" fontId="9" fillId="3" borderId="7" xfId="0" applyFont="1" applyFill="1" applyBorder="1" applyAlignment="1">
      <alignment horizontal="center" vertical="center"/>
    </xf>
    <xf numFmtId="49" fontId="9" fillId="0" borderId="7" xfId="0" applyNumberFormat="1" applyFont="1" applyBorder="1">
      <alignment vertical="center"/>
    </xf>
    <xf numFmtId="0" fontId="0" fillId="0" borderId="9" xfId="0" applyBorder="1">
      <alignment vertical="center"/>
    </xf>
    <xf numFmtId="0" fontId="9" fillId="0" borderId="10" xfId="0" applyFont="1" applyBorder="1">
      <alignment vertical="center"/>
    </xf>
    <xf numFmtId="0" fontId="0" fillId="0" borderId="10" xfId="0" applyBorder="1">
      <alignment vertical="center"/>
    </xf>
    <xf numFmtId="0" fontId="0" fillId="0" borderId="11" xfId="0" applyBorder="1">
      <alignment vertical="center"/>
    </xf>
    <xf numFmtId="0" fontId="9" fillId="2" borderId="12" xfId="0" applyFont="1" applyFill="1" applyBorder="1">
      <alignment vertical="center"/>
    </xf>
    <xf numFmtId="0" fontId="0" fillId="2" borderId="13" xfId="0" applyFill="1" applyBorder="1">
      <alignment vertical="center"/>
    </xf>
    <xf numFmtId="0" fontId="0" fillId="0" borderId="13" xfId="0" applyBorder="1">
      <alignment vertical="center"/>
    </xf>
    <xf numFmtId="0" fontId="0" fillId="0" borderId="14" xfId="0" applyBorder="1">
      <alignment vertical="center"/>
    </xf>
    <xf numFmtId="0" fontId="9" fillId="0" borderId="12" xfId="0" applyFont="1" applyBorder="1">
      <alignment vertical="center"/>
    </xf>
    <xf numFmtId="49" fontId="10" fillId="0" borderId="7" xfId="0" applyNumberFormat="1" applyFont="1" applyBorder="1" applyAlignment="1">
      <alignment horizontal="center" vertical="center"/>
    </xf>
    <xf numFmtId="49" fontId="11" fillId="0" borderId="15" xfId="0" applyNumberFormat="1" applyFont="1" applyBorder="1">
      <alignment vertical="center"/>
    </xf>
    <xf numFmtId="0" fontId="9" fillId="0" borderId="16" xfId="0" applyFont="1" applyBorder="1">
      <alignment vertical="center"/>
    </xf>
    <xf numFmtId="0" fontId="12" fillId="2" borderId="17" xfId="1" applyFont="1" applyFill="1" applyBorder="1" applyAlignment="1">
      <alignment horizontal="center" vertical="center"/>
    </xf>
    <xf numFmtId="0" fontId="12" fillId="3" borderId="18" xfId="1" applyFont="1" applyFill="1" applyBorder="1" applyAlignment="1">
      <alignment horizontal="center" vertical="center"/>
    </xf>
    <xf numFmtId="0" fontId="13" fillId="0" borderId="0" xfId="0" applyFont="1">
      <alignment vertical="center"/>
    </xf>
    <xf numFmtId="0" fontId="0" fillId="0" borderId="0" xfId="0" applyAlignment="1">
      <alignment horizontal="center" vertical="center"/>
    </xf>
    <xf numFmtId="0" fontId="14" fillId="2" borderId="19" xfId="1" applyFont="1" applyFill="1" applyBorder="1" applyAlignment="1">
      <alignment horizontal="center" vertical="center"/>
    </xf>
    <xf numFmtId="0" fontId="9" fillId="0" borderId="0" xfId="0" applyFont="1" applyAlignment="1">
      <alignment horizontal="center" vertical="center"/>
    </xf>
    <xf numFmtId="0" fontId="14" fillId="3" borderId="19" xfId="1" applyFont="1" applyFill="1" applyBorder="1" applyAlignment="1">
      <alignment horizontal="center" vertical="center"/>
    </xf>
    <xf numFmtId="0" fontId="14" fillId="2" borderId="0" xfId="1" applyFont="1" applyFill="1" applyAlignment="1">
      <alignment horizontal="center" vertical="center"/>
    </xf>
    <xf numFmtId="0" fontId="15" fillId="2" borderId="0" xfId="0" applyFont="1" applyFill="1">
      <alignment vertical="center"/>
    </xf>
    <xf numFmtId="0" fontId="16" fillId="2" borderId="0" xfId="0" applyFont="1" applyFill="1">
      <alignment vertical="center"/>
    </xf>
    <xf numFmtId="0" fontId="0" fillId="2" borderId="0" xfId="0" applyFill="1">
      <alignment vertical="center"/>
    </xf>
    <xf numFmtId="0" fontId="12" fillId="0" borderId="0" xfId="1" applyFont="1">
      <alignment vertical="center"/>
    </xf>
    <xf numFmtId="0" fontId="6" fillId="0" borderId="0" xfId="1">
      <alignment vertical="center"/>
    </xf>
    <xf numFmtId="0" fontId="9" fillId="0" borderId="21" xfId="0" applyFont="1" applyBorder="1">
      <alignment vertical="center"/>
    </xf>
    <xf numFmtId="0" fontId="18" fillId="0" borderId="0" xfId="0" applyFont="1">
      <alignment vertical="center"/>
    </xf>
    <xf numFmtId="0" fontId="19" fillId="0" borderId="0" xfId="0" applyFont="1">
      <alignment vertical="center"/>
    </xf>
    <xf numFmtId="0" fontId="20" fillId="0" borderId="0" xfId="0" applyFont="1">
      <alignment vertical="center"/>
    </xf>
    <xf numFmtId="0" fontId="21" fillId="0" borderId="0" xfId="0" applyFont="1">
      <alignment vertical="center"/>
    </xf>
    <xf numFmtId="0" fontId="9" fillId="2" borderId="20" xfId="0" applyFont="1" applyFill="1" applyBorder="1">
      <alignment vertical="center"/>
    </xf>
    <xf numFmtId="0" fontId="0" fillId="2" borderId="32" xfId="0" applyFill="1" applyBorder="1">
      <alignment vertical="center"/>
    </xf>
    <xf numFmtId="0" fontId="9" fillId="2" borderId="10" xfId="0" applyFont="1" applyFill="1" applyBorder="1" applyAlignment="1">
      <alignment horizontal="center" vertical="center"/>
    </xf>
    <xf numFmtId="0" fontId="0" fillId="2" borderId="33" xfId="0" applyFill="1" applyBorder="1">
      <alignment vertical="center"/>
    </xf>
    <xf numFmtId="0" fontId="0" fillId="5" borderId="23" xfId="0" applyFill="1" applyBorder="1">
      <alignment vertical="center"/>
    </xf>
    <xf numFmtId="0" fontId="0" fillId="5" borderId="0" xfId="0" applyFill="1">
      <alignment vertical="center"/>
    </xf>
    <xf numFmtId="0" fontId="0" fillId="5" borderId="34" xfId="0" applyFill="1" applyBorder="1">
      <alignment vertical="center"/>
    </xf>
    <xf numFmtId="0" fontId="0" fillId="5" borderId="13" xfId="0" applyFill="1" applyBorder="1">
      <alignment vertical="center"/>
    </xf>
    <xf numFmtId="0" fontId="0" fillId="5" borderId="35" xfId="0" applyFill="1" applyBorder="1">
      <alignment vertical="center"/>
    </xf>
    <xf numFmtId="0" fontId="0" fillId="5" borderId="12" xfId="0" applyFill="1" applyBorder="1">
      <alignment vertical="center"/>
    </xf>
    <xf numFmtId="0" fontId="0" fillId="7" borderId="23" xfId="0" applyFill="1" applyBorder="1">
      <alignment vertical="center"/>
    </xf>
    <xf numFmtId="0" fontId="0" fillId="7" borderId="0" xfId="0" applyFill="1">
      <alignment vertical="center"/>
    </xf>
    <xf numFmtId="0" fontId="0" fillId="7" borderId="34" xfId="0" applyFill="1" applyBorder="1">
      <alignment vertical="center"/>
    </xf>
    <xf numFmtId="0" fontId="0" fillId="7" borderId="13" xfId="0" applyFill="1" applyBorder="1">
      <alignment vertical="center"/>
    </xf>
    <xf numFmtId="0" fontId="0" fillId="7" borderId="35" xfId="0" applyFill="1" applyBorder="1">
      <alignment vertical="center"/>
    </xf>
    <xf numFmtId="0" fontId="0" fillId="7" borderId="37" xfId="0" applyFill="1" applyBorder="1">
      <alignment vertical="center"/>
    </xf>
    <xf numFmtId="0" fontId="0" fillId="7" borderId="38" xfId="0" applyFill="1" applyBorder="1">
      <alignment vertical="center"/>
    </xf>
    <xf numFmtId="20" fontId="0" fillId="3" borderId="15" xfId="0" applyNumberFormat="1" applyFill="1" applyBorder="1" applyAlignment="1">
      <alignment horizontal="center" vertical="center"/>
    </xf>
    <xf numFmtId="0" fontId="9" fillId="3" borderId="22" xfId="0" applyFont="1" applyFill="1" applyBorder="1" applyAlignment="1">
      <alignment horizontal="center" vertical="center"/>
    </xf>
    <xf numFmtId="0" fontId="0" fillId="6" borderId="26" xfId="0" applyFill="1" applyBorder="1">
      <alignment vertical="center"/>
    </xf>
    <xf numFmtId="0" fontId="0" fillId="6" borderId="25" xfId="0" applyFill="1" applyBorder="1">
      <alignment vertical="center"/>
    </xf>
    <xf numFmtId="0" fontId="0" fillId="7" borderId="25" xfId="0" applyFill="1" applyBorder="1">
      <alignment vertical="center"/>
    </xf>
    <xf numFmtId="0" fontId="0" fillId="7" borderId="41" xfId="0" applyFill="1" applyBorder="1">
      <alignment vertical="center"/>
    </xf>
    <xf numFmtId="0" fontId="9" fillId="2" borderId="0" xfId="0" applyFont="1" applyFill="1">
      <alignment vertical="center"/>
    </xf>
    <xf numFmtId="0" fontId="0" fillId="2" borderId="35" xfId="0" applyFill="1" applyBorder="1">
      <alignment vertical="center"/>
    </xf>
    <xf numFmtId="0" fontId="9" fillId="3" borderId="16" xfId="0" applyFont="1" applyFill="1" applyBorder="1">
      <alignment vertical="center"/>
    </xf>
    <xf numFmtId="0" fontId="9" fillId="0" borderId="39" xfId="0" applyFont="1" applyBorder="1">
      <alignment vertical="center"/>
    </xf>
    <xf numFmtId="0" fontId="9" fillId="0" borderId="40" xfId="0" applyFont="1" applyBorder="1">
      <alignment vertical="center"/>
    </xf>
    <xf numFmtId="0" fontId="0" fillId="0" borderId="34" xfId="0" applyBorder="1">
      <alignment vertical="center"/>
    </xf>
    <xf numFmtId="0" fontId="0" fillId="0" borderId="45" xfId="0" applyBorder="1">
      <alignment vertical="center"/>
    </xf>
    <xf numFmtId="0" fontId="0" fillId="3" borderId="45" xfId="0" applyFill="1" applyBorder="1">
      <alignment vertical="center"/>
    </xf>
    <xf numFmtId="0" fontId="0" fillId="3" borderId="46" xfId="0" applyFill="1" applyBorder="1">
      <alignment vertical="center"/>
    </xf>
    <xf numFmtId="0" fontId="0" fillId="2" borderId="24" xfId="0" applyFill="1" applyBorder="1">
      <alignment vertical="center"/>
    </xf>
    <xf numFmtId="0" fontId="0" fillId="2" borderId="42" xfId="0" applyFill="1" applyBorder="1">
      <alignment vertical="center"/>
    </xf>
    <xf numFmtId="0" fontId="9" fillId="2" borderId="43" xfId="0" applyFont="1" applyFill="1" applyBorder="1">
      <alignment vertical="center"/>
    </xf>
    <xf numFmtId="0" fontId="0" fillId="0" borderId="23" xfId="0" applyBorder="1">
      <alignment vertical="center"/>
    </xf>
    <xf numFmtId="0" fontId="0" fillId="0" borderId="27" xfId="0" applyBorder="1">
      <alignment vertical="center"/>
    </xf>
    <xf numFmtId="2" fontId="0" fillId="0" borderId="23" xfId="0" applyNumberFormat="1" applyBorder="1">
      <alignment vertical="center"/>
    </xf>
    <xf numFmtId="2" fontId="0" fillId="2" borderId="23" xfId="0" applyNumberFormat="1" applyFill="1" applyBorder="1">
      <alignment vertical="center"/>
    </xf>
    <xf numFmtId="0" fontId="9" fillId="2" borderId="42" xfId="0" applyFont="1" applyFill="1" applyBorder="1">
      <alignment vertical="center"/>
    </xf>
    <xf numFmtId="2" fontId="0" fillId="2" borderId="36" xfId="0" applyNumberFormat="1" applyFill="1" applyBorder="1">
      <alignment vertical="center"/>
    </xf>
    <xf numFmtId="2" fontId="0" fillId="2" borderId="42" xfId="0" applyNumberFormat="1" applyFill="1" applyBorder="1">
      <alignment vertical="center"/>
    </xf>
    <xf numFmtId="0" fontId="9" fillId="2" borderId="15" xfId="0" applyFont="1" applyFill="1" applyBorder="1" applyAlignment="1">
      <alignment horizontal="center" vertical="center"/>
    </xf>
    <xf numFmtId="0" fontId="9" fillId="2" borderId="22" xfId="0" applyFont="1" applyFill="1" applyBorder="1">
      <alignment vertical="center"/>
    </xf>
    <xf numFmtId="0" fontId="0" fillId="2" borderId="16" xfId="0" applyFill="1" applyBorder="1">
      <alignment vertical="center"/>
    </xf>
    <xf numFmtId="0" fontId="0" fillId="0" borderId="48" xfId="0" applyBorder="1">
      <alignment vertical="center"/>
    </xf>
    <xf numFmtId="0" fontId="0" fillId="0" borderId="49" xfId="0" applyBorder="1">
      <alignment vertical="center"/>
    </xf>
    <xf numFmtId="2" fontId="9" fillId="2" borderId="50" xfId="0" applyNumberFormat="1" applyFont="1" applyFill="1" applyBorder="1">
      <alignment vertical="center"/>
    </xf>
    <xf numFmtId="0" fontId="0" fillId="0" borderId="51" xfId="0" applyBorder="1">
      <alignment vertical="center"/>
    </xf>
    <xf numFmtId="1" fontId="0" fillId="2" borderId="51" xfId="0" applyNumberFormat="1" applyFill="1" applyBorder="1">
      <alignment vertical="center"/>
    </xf>
    <xf numFmtId="1" fontId="0" fillId="2" borderId="52" xfId="0" applyNumberFormat="1" applyFill="1" applyBorder="1">
      <alignment vertical="center"/>
    </xf>
    <xf numFmtId="1" fontId="9" fillId="2" borderId="50" xfId="0" applyNumberFormat="1" applyFont="1" applyFill="1" applyBorder="1">
      <alignment vertical="center"/>
    </xf>
    <xf numFmtId="0" fontId="0" fillId="0" borderId="28" xfId="0" applyBorder="1">
      <alignment vertical="center"/>
    </xf>
    <xf numFmtId="2" fontId="9" fillId="2" borderId="23" xfId="0" applyNumberFormat="1" applyFont="1" applyFill="1" applyBorder="1">
      <alignment vertical="center"/>
    </xf>
    <xf numFmtId="0" fontId="0" fillId="5" borderId="8" xfId="0" applyFill="1" applyBorder="1">
      <alignment vertical="center"/>
    </xf>
    <xf numFmtId="0" fontId="0" fillId="5" borderId="8" xfId="0" applyFill="1" applyBorder="1" applyAlignment="1">
      <alignment horizontal="center" vertical="center"/>
    </xf>
    <xf numFmtId="0" fontId="0" fillId="7" borderId="8" xfId="0" applyFill="1" applyBorder="1">
      <alignment vertical="center"/>
    </xf>
    <xf numFmtId="0" fontId="0" fillId="7" borderId="8" xfId="0" applyFill="1" applyBorder="1" applyAlignment="1">
      <alignment horizontal="center" vertical="center"/>
    </xf>
    <xf numFmtId="0" fontId="9" fillId="2" borderId="53" xfId="0" applyFont="1" applyFill="1" applyBorder="1">
      <alignment vertical="center"/>
    </xf>
    <xf numFmtId="0" fontId="9" fillId="2" borderId="11" xfId="0" applyFont="1" applyFill="1" applyBorder="1" applyAlignment="1">
      <alignment horizontal="center" vertical="center"/>
    </xf>
    <xf numFmtId="0" fontId="9" fillId="2" borderId="52" xfId="0" applyFont="1" applyFill="1" applyBorder="1" applyAlignment="1">
      <alignment horizontal="center" vertical="center"/>
    </xf>
    <xf numFmtId="0" fontId="5" fillId="2" borderId="46" xfId="0" applyFont="1" applyFill="1" applyBorder="1" applyAlignment="1">
      <alignment horizontal="center" vertical="center"/>
    </xf>
    <xf numFmtId="0" fontId="23" fillId="2" borderId="0" xfId="0" applyFont="1" applyFill="1" applyAlignment="1">
      <alignment horizontal="center" vertical="center"/>
    </xf>
    <xf numFmtId="0" fontId="22" fillId="2" borderId="38" xfId="0" applyFont="1" applyFill="1" applyBorder="1">
      <alignment vertical="center"/>
    </xf>
    <xf numFmtId="0" fontId="9" fillId="2" borderId="30" xfId="0" applyFont="1" applyFill="1" applyBorder="1">
      <alignment vertical="center"/>
    </xf>
    <xf numFmtId="0" fontId="9" fillId="2" borderId="27" xfId="0" applyFont="1" applyFill="1" applyBorder="1">
      <alignment vertical="center"/>
    </xf>
    <xf numFmtId="0" fontId="9" fillId="2" borderId="48" xfId="0" applyFont="1" applyFill="1" applyBorder="1">
      <alignment vertical="center"/>
    </xf>
    <xf numFmtId="0" fontId="9" fillId="2" borderId="45" xfId="0" applyFont="1" applyFill="1" applyBorder="1">
      <alignment vertical="center"/>
    </xf>
    <xf numFmtId="0" fontId="9" fillId="2" borderId="23" xfId="0" applyFont="1" applyFill="1" applyBorder="1">
      <alignment vertical="center"/>
    </xf>
    <xf numFmtId="0" fontId="9" fillId="2" borderId="49" xfId="0" applyFont="1" applyFill="1" applyBorder="1">
      <alignment vertical="center"/>
    </xf>
    <xf numFmtId="0" fontId="9" fillId="2" borderId="44" xfId="0" applyFont="1" applyFill="1" applyBorder="1">
      <alignment vertical="center"/>
    </xf>
    <xf numFmtId="0" fontId="17" fillId="2" borderId="55" xfId="0" applyFont="1" applyFill="1" applyBorder="1">
      <alignment vertical="center"/>
    </xf>
    <xf numFmtId="2" fontId="9" fillId="2" borderId="34" xfId="0" applyNumberFormat="1" applyFont="1" applyFill="1" applyBorder="1">
      <alignment vertical="center"/>
    </xf>
    <xf numFmtId="2" fontId="9" fillId="0" borderId="40" xfId="0" applyNumberFormat="1" applyFont="1" applyBorder="1">
      <alignment vertical="center"/>
    </xf>
    <xf numFmtId="0" fontId="9" fillId="2" borderId="56" xfId="0" applyFont="1" applyFill="1" applyBorder="1">
      <alignment vertical="center"/>
    </xf>
    <xf numFmtId="0" fontId="0" fillId="2" borderId="57" xfId="0" applyFill="1" applyBorder="1">
      <alignment vertical="center"/>
    </xf>
    <xf numFmtId="0" fontId="0" fillId="2" borderId="58" xfId="0" applyFill="1" applyBorder="1">
      <alignment vertical="center"/>
    </xf>
    <xf numFmtId="2" fontId="9" fillId="2" borderId="40" xfId="0" applyNumberFormat="1" applyFont="1" applyFill="1" applyBorder="1">
      <alignment vertical="center"/>
    </xf>
    <xf numFmtId="20" fontId="9" fillId="8" borderId="59" xfId="0" applyNumberFormat="1" applyFont="1" applyFill="1" applyBorder="1" applyAlignment="1">
      <alignment horizontal="center" vertical="center"/>
    </xf>
    <xf numFmtId="20" fontId="9" fillId="8" borderId="60" xfId="0" applyNumberFormat="1" applyFont="1" applyFill="1" applyBorder="1" applyAlignment="1">
      <alignment horizontal="center" vertical="center"/>
    </xf>
    <xf numFmtId="0" fontId="0" fillId="0" borderId="37" xfId="0" applyBorder="1">
      <alignment vertical="center"/>
    </xf>
    <xf numFmtId="20" fontId="9" fillId="9" borderId="36" xfId="0" applyNumberFormat="1" applyFont="1" applyFill="1" applyBorder="1" applyAlignment="1">
      <alignment horizontal="center" vertical="center"/>
    </xf>
    <xf numFmtId="20" fontId="9" fillId="9" borderId="59" xfId="0" applyNumberFormat="1" applyFont="1" applyFill="1" applyBorder="1" applyAlignment="1">
      <alignment horizontal="center" vertical="center"/>
    </xf>
    <xf numFmtId="20" fontId="9" fillId="9" borderId="60" xfId="0" applyNumberFormat="1" applyFont="1" applyFill="1" applyBorder="1" applyAlignment="1">
      <alignment horizontal="center" vertical="center"/>
    </xf>
    <xf numFmtId="2" fontId="0" fillId="0" borderId="0" xfId="0" applyNumberFormat="1">
      <alignment vertical="center"/>
    </xf>
    <xf numFmtId="0" fontId="0" fillId="0" borderId="24" xfId="0" applyBorder="1" applyAlignment="1">
      <alignment horizontal="center" vertical="center"/>
    </xf>
    <xf numFmtId="0" fontId="0" fillId="7" borderId="24" xfId="0" applyFill="1" applyBorder="1" applyAlignment="1">
      <alignment horizontal="center" vertical="center"/>
    </xf>
    <xf numFmtId="2" fontId="0" fillId="7" borderId="0" xfId="0" applyNumberFormat="1" applyFill="1">
      <alignment vertical="center"/>
    </xf>
    <xf numFmtId="0" fontId="0" fillId="7" borderId="14" xfId="0" applyFill="1" applyBorder="1" applyAlignment="1">
      <alignment horizontal="center" vertical="center"/>
    </xf>
    <xf numFmtId="0" fontId="0" fillId="0" borderId="14" xfId="0" applyBorder="1" applyAlignment="1">
      <alignment horizontal="center" vertical="center"/>
    </xf>
    <xf numFmtId="2" fontId="0" fillId="7" borderId="5" xfId="0" applyNumberFormat="1" applyFill="1" applyBorder="1">
      <alignment vertical="center"/>
    </xf>
    <xf numFmtId="0" fontId="0" fillId="0" borderId="13" xfId="0" applyBorder="1" applyAlignment="1">
      <alignment horizontal="center" vertical="center"/>
    </xf>
    <xf numFmtId="0" fontId="0" fillId="2" borderId="12" xfId="0" applyFill="1" applyBorder="1" applyAlignment="1">
      <alignment horizontal="center" vertical="center"/>
    </xf>
    <xf numFmtId="2" fontId="0" fillId="2" borderId="13" xfId="0" applyNumberFormat="1" applyFill="1" applyBorder="1">
      <alignment vertical="center"/>
    </xf>
    <xf numFmtId="0" fontId="0" fillId="2" borderId="24" xfId="0" applyFill="1" applyBorder="1" applyAlignment="1">
      <alignment horizontal="center" vertical="center"/>
    </xf>
    <xf numFmtId="0" fontId="0" fillId="2" borderId="4" xfId="0" applyFill="1" applyBorder="1" applyAlignment="1">
      <alignment horizontal="center" vertical="center"/>
    </xf>
    <xf numFmtId="20" fontId="9" fillId="9" borderId="47" xfId="0" applyNumberFormat="1" applyFont="1" applyFill="1" applyBorder="1" applyAlignment="1">
      <alignment horizontal="center" vertical="center"/>
    </xf>
    <xf numFmtId="2" fontId="0" fillId="7" borderId="30" xfId="0" applyNumberFormat="1" applyFill="1" applyBorder="1">
      <alignment vertical="center"/>
    </xf>
    <xf numFmtId="2" fontId="0" fillId="7" borderId="20" xfId="0" applyNumberFormat="1" applyFill="1" applyBorder="1">
      <alignment vertical="center"/>
    </xf>
    <xf numFmtId="2" fontId="0" fillId="7" borderId="31" xfId="0" applyNumberFormat="1" applyFill="1" applyBorder="1">
      <alignment vertical="center"/>
    </xf>
    <xf numFmtId="2" fontId="0" fillId="0" borderId="45" xfId="0" applyNumberFormat="1" applyBorder="1">
      <alignment vertical="center"/>
    </xf>
    <xf numFmtId="2" fontId="0" fillId="0" borderId="34" xfId="0" applyNumberFormat="1" applyBorder="1">
      <alignment vertical="center"/>
    </xf>
    <xf numFmtId="2" fontId="0" fillId="7" borderId="45" xfId="0" applyNumberFormat="1" applyFill="1" applyBorder="1">
      <alignment vertical="center"/>
    </xf>
    <xf numFmtId="2" fontId="0" fillId="7" borderId="34" xfId="0" applyNumberFormat="1" applyFill="1" applyBorder="1">
      <alignment vertical="center"/>
    </xf>
    <xf numFmtId="0" fontId="0" fillId="7" borderId="45" xfId="0" applyFill="1" applyBorder="1">
      <alignment vertical="center"/>
    </xf>
    <xf numFmtId="2" fontId="0" fillId="2" borderId="62" xfId="0" applyNumberFormat="1" applyFill="1" applyBorder="1">
      <alignment vertical="center"/>
    </xf>
    <xf numFmtId="2" fontId="0" fillId="2" borderId="35" xfId="0" applyNumberFormat="1" applyFill="1" applyBorder="1">
      <alignment vertical="center"/>
    </xf>
    <xf numFmtId="2" fontId="0" fillId="7" borderId="63" xfId="0" applyNumberFormat="1" applyFill="1" applyBorder="1">
      <alignment vertical="center"/>
    </xf>
    <xf numFmtId="2" fontId="0" fillId="7" borderId="64" xfId="0" applyNumberFormat="1" applyFill="1" applyBorder="1">
      <alignment vertical="center"/>
    </xf>
    <xf numFmtId="0" fontId="0" fillId="0" borderId="61" xfId="0" applyBorder="1" applyAlignment="1">
      <alignment horizontal="center" vertical="center" wrapText="1"/>
    </xf>
    <xf numFmtId="0" fontId="0" fillId="0" borderId="59" xfId="0" applyBorder="1" applyAlignment="1">
      <alignment horizontal="center" vertical="center" wrapText="1"/>
    </xf>
    <xf numFmtId="1" fontId="0" fillId="0" borderId="59" xfId="0" applyNumberFormat="1" applyBorder="1" applyAlignment="1">
      <alignment horizontal="center" vertical="center" wrapText="1"/>
    </xf>
    <xf numFmtId="1" fontId="0" fillId="0" borderId="60" xfId="0" applyNumberFormat="1" applyBorder="1" applyAlignment="1">
      <alignment horizontal="center" vertical="center" wrapText="1"/>
    </xf>
    <xf numFmtId="0" fontId="0" fillId="0" borderId="28" xfId="0" applyBorder="1" applyAlignment="1">
      <alignment horizontal="center" vertical="center"/>
    </xf>
    <xf numFmtId="0" fontId="0" fillId="7" borderId="65" xfId="0" applyFill="1" applyBorder="1" applyAlignment="1">
      <alignment horizontal="center" vertical="center"/>
    </xf>
    <xf numFmtId="0" fontId="0" fillId="7" borderId="66" xfId="0" applyFill="1" applyBorder="1" applyAlignment="1">
      <alignment horizontal="center" vertical="center"/>
    </xf>
    <xf numFmtId="0" fontId="0" fillId="7" borderId="67" xfId="0" applyFill="1" applyBorder="1" applyAlignment="1">
      <alignment horizontal="center" vertical="center"/>
    </xf>
    <xf numFmtId="0" fontId="0" fillId="0" borderId="51" xfId="0" applyBorder="1" applyAlignment="1">
      <alignment horizontal="center" vertical="center"/>
    </xf>
    <xf numFmtId="0" fontId="0" fillId="0" borderId="40" xfId="0" applyBorder="1" applyAlignment="1">
      <alignment horizontal="center" vertical="center"/>
    </xf>
    <xf numFmtId="0" fontId="0" fillId="7" borderId="40" xfId="0" applyFill="1" applyBorder="1" applyAlignment="1">
      <alignment horizontal="center" vertical="center"/>
    </xf>
    <xf numFmtId="0" fontId="0" fillId="0" borderId="34" xfId="0" applyBorder="1" applyAlignment="1">
      <alignment horizontal="center" vertical="center"/>
    </xf>
    <xf numFmtId="0" fontId="0" fillId="2" borderId="40" xfId="0" applyFill="1" applyBorder="1" applyAlignment="1">
      <alignment horizontal="center" vertical="center"/>
    </xf>
    <xf numFmtId="0" fontId="0" fillId="0" borderId="52" xfId="0" applyBorder="1" applyAlignment="1">
      <alignment horizontal="center" vertical="center"/>
    </xf>
    <xf numFmtId="0" fontId="0" fillId="2" borderId="68" xfId="0" applyFill="1" applyBorder="1" applyAlignment="1">
      <alignment horizontal="center" vertical="center"/>
    </xf>
    <xf numFmtId="0" fontId="0" fillId="0" borderId="42" xfId="0" applyBorder="1" applyAlignment="1">
      <alignment horizontal="center" vertical="center"/>
    </xf>
    <xf numFmtId="0" fontId="0" fillId="0" borderId="43" xfId="0" applyBorder="1" applyAlignment="1">
      <alignment horizontal="center" vertical="center"/>
    </xf>
    <xf numFmtId="0" fontId="0" fillId="0" borderId="38" xfId="0" applyBorder="1">
      <alignment vertical="center"/>
    </xf>
    <xf numFmtId="20" fontId="9" fillId="9" borderId="18" xfId="0" applyNumberFormat="1" applyFont="1" applyFill="1" applyBorder="1" applyAlignment="1">
      <alignment horizontal="center" vertical="center"/>
    </xf>
    <xf numFmtId="2" fontId="0" fillId="0" borderId="46" xfId="0" applyNumberFormat="1" applyBorder="1">
      <alignment vertical="center"/>
    </xf>
    <xf numFmtId="2" fontId="0" fillId="0" borderId="37" xfId="0" applyNumberFormat="1" applyBorder="1">
      <alignment vertical="center"/>
    </xf>
    <xf numFmtId="2" fontId="0" fillId="0" borderId="38" xfId="0" applyNumberFormat="1" applyBorder="1">
      <alignment vertical="center"/>
    </xf>
    <xf numFmtId="176" fontId="0" fillId="0" borderId="0" xfId="0" applyNumberFormat="1">
      <alignment vertical="center"/>
    </xf>
    <xf numFmtId="2" fontId="0" fillId="0" borderId="30" xfId="0" applyNumberFormat="1" applyBorder="1">
      <alignment vertical="center"/>
    </xf>
    <xf numFmtId="0" fontId="0" fillId="0" borderId="31" xfId="0" applyBorder="1">
      <alignment vertical="center"/>
    </xf>
    <xf numFmtId="0" fontId="0" fillId="0" borderId="35" xfId="0" applyBorder="1">
      <alignment vertical="center"/>
    </xf>
    <xf numFmtId="0" fontId="0" fillId="2" borderId="70" xfId="0" applyFill="1" applyBorder="1" applyAlignment="1">
      <alignment horizontal="center" vertical="center"/>
    </xf>
    <xf numFmtId="0" fontId="0" fillId="2" borderId="36" xfId="0" applyFill="1" applyBorder="1" applyAlignment="1">
      <alignment horizontal="center" vertical="center"/>
    </xf>
    <xf numFmtId="0" fontId="0" fillId="0" borderId="70" xfId="0" applyBorder="1" applyAlignment="1">
      <alignment horizontal="center" vertical="center"/>
    </xf>
    <xf numFmtId="0" fontId="0" fillId="0" borderId="71" xfId="0" applyBorder="1" applyAlignment="1">
      <alignment horizontal="center" vertical="center"/>
    </xf>
    <xf numFmtId="0" fontId="0" fillId="2" borderId="7" xfId="0" applyFill="1" applyBorder="1" applyAlignment="1">
      <alignment horizontal="center" vertical="center"/>
    </xf>
    <xf numFmtId="0" fontId="0" fillId="0" borderId="67" xfId="0" applyBorder="1">
      <alignment vertical="center"/>
    </xf>
    <xf numFmtId="0" fontId="0" fillId="0" borderId="40" xfId="0" applyBorder="1">
      <alignment vertical="center"/>
    </xf>
    <xf numFmtId="0" fontId="0" fillId="0" borderId="66" xfId="0" applyBorder="1" applyAlignment="1">
      <alignment horizontal="center" vertical="center"/>
    </xf>
    <xf numFmtId="0" fontId="0" fillId="0" borderId="30" xfId="0" applyBorder="1">
      <alignment vertical="center"/>
    </xf>
    <xf numFmtId="0" fontId="0" fillId="0" borderId="20" xfId="0" applyBorder="1">
      <alignment vertical="center"/>
    </xf>
    <xf numFmtId="0" fontId="9" fillId="2" borderId="47" xfId="0" applyFont="1" applyFill="1" applyBorder="1" applyAlignment="1">
      <alignment horizontal="center" vertical="center"/>
    </xf>
    <xf numFmtId="177" fontId="0" fillId="0" borderId="0" xfId="0" applyNumberFormat="1">
      <alignment vertical="center"/>
    </xf>
    <xf numFmtId="176" fontId="9" fillId="2" borderId="34" xfId="0" applyNumberFormat="1" applyFont="1" applyFill="1" applyBorder="1">
      <alignment vertical="center"/>
    </xf>
    <xf numFmtId="177" fontId="9" fillId="2" borderId="50" xfId="0" applyNumberFormat="1" applyFont="1" applyFill="1" applyBorder="1">
      <alignment vertical="center"/>
    </xf>
    <xf numFmtId="178" fontId="0" fillId="0" borderId="0" xfId="0" applyNumberFormat="1">
      <alignment vertical="center"/>
    </xf>
    <xf numFmtId="0" fontId="0" fillId="0" borderId="67" xfId="0" applyBorder="1" applyAlignment="1">
      <alignment horizontal="center" vertical="center"/>
    </xf>
    <xf numFmtId="2" fontId="0" fillId="0" borderId="63" xfId="0" applyNumberFormat="1" applyBorder="1">
      <alignment vertical="center"/>
    </xf>
    <xf numFmtId="2" fontId="0" fillId="4" borderId="62" xfId="0" applyNumberFormat="1" applyFill="1" applyBorder="1">
      <alignment vertical="center"/>
    </xf>
    <xf numFmtId="2" fontId="0" fillId="4" borderId="34" xfId="0" applyNumberFormat="1" applyFill="1" applyBorder="1">
      <alignment vertical="center"/>
    </xf>
    <xf numFmtId="2" fontId="0" fillId="0" borderId="35" xfId="0" applyNumberFormat="1" applyBorder="1">
      <alignment vertical="center"/>
    </xf>
    <xf numFmtId="2" fontId="0" fillId="0" borderId="31" xfId="0" applyNumberFormat="1" applyBorder="1">
      <alignment vertical="center"/>
    </xf>
    <xf numFmtId="0" fontId="24" fillId="2" borderId="0" xfId="0" applyFont="1" applyFill="1">
      <alignment vertical="center"/>
    </xf>
    <xf numFmtId="0" fontId="9" fillId="11" borderId="24" xfId="0" applyFont="1" applyFill="1" applyBorder="1">
      <alignment vertical="center"/>
    </xf>
    <xf numFmtId="0" fontId="0" fillId="11" borderId="24" xfId="0" applyFill="1" applyBorder="1" applyAlignment="1">
      <alignment horizontal="center" vertical="center"/>
    </xf>
    <xf numFmtId="177" fontId="0" fillId="11" borderId="24" xfId="0" applyNumberFormat="1" applyFill="1" applyBorder="1" applyAlignment="1">
      <alignment horizontal="center" vertical="center"/>
    </xf>
    <xf numFmtId="0" fontId="9" fillId="0" borderId="24" xfId="0" applyFont="1" applyBorder="1" applyAlignment="1">
      <alignment horizontal="center" vertical="center"/>
    </xf>
    <xf numFmtId="38" fontId="9" fillId="0" borderId="72" xfId="2" applyFont="1" applyBorder="1" applyAlignment="1">
      <alignment horizontal="center" vertical="center"/>
    </xf>
    <xf numFmtId="38" fontId="9" fillId="0" borderId="12" xfId="2" applyFont="1" applyBorder="1" applyAlignment="1">
      <alignment horizontal="center" vertical="center"/>
    </xf>
    <xf numFmtId="38" fontId="9" fillId="2" borderId="54" xfId="2" applyFont="1" applyFill="1" applyBorder="1" applyAlignment="1">
      <alignment horizontal="center" vertical="center"/>
    </xf>
    <xf numFmtId="0" fontId="0" fillId="0" borderId="70" xfId="0" applyBorder="1">
      <alignment vertical="center"/>
    </xf>
    <xf numFmtId="38" fontId="0" fillId="0" borderId="24" xfId="2" applyFont="1" applyBorder="1">
      <alignment vertical="center"/>
    </xf>
    <xf numFmtId="38" fontId="0" fillId="0" borderId="72" xfId="2" applyFont="1" applyBorder="1">
      <alignment vertical="center"/>
    </xf>
    <xf numFmtId="38" fontId="0" fillId="0" borderId="9" xfId="2" applyFont="1" applyBorder="1">
      <alignment vertical="center"/>
    </xf>
    <xf numFmtId="38" fontId="0" fillId="2" borderId="69" xfId="2" applyFont="1" applyFill="1" applyBorder="1">
      <alignment vertical="center"/>
    </xf>
    <xf numFmtId="0" fontId="9" fillId="6" borderId="72" xfId="0" applyFont="1" applyFill="1" applyBorder="1">
      <alignment vertical="center"/>
    </xf>
    <xf numFmtId="38" fontId="0" fillId="0" borderId="9" xfId="2" applyFont="1" applyBorder="1" applyAlignment="1">
      <alignment vertical="center"/>
    </xf>
    <xf numFmtId="38" fontId="0" fillId="6" borderId="24" xfId="2" applyFont="1" applyFill="1" applyBorder="1">
      <alignment vertical="center"/>
    </xf>
    <xf numFmtId="38" fontId="0" fillId="6" borderId="12" xfId="2" applyFont="1" applyFill="1" applyBorder="1">
      <alignment vertical="center"/>
    </xf>
    <xf numFmtId="38" fontId="9" fillId="12" borderId="73" xfId="2" applyFont="1" applyFill="1" applyBorder="1">
      <alignment vertical="center"/>
    </xf>
    <xf numFmtId="0" fontId="0" fillId="0" borderId="0" xfId="0" applyAlignment="1">
      <alignment horizontal="right" vertical="center"/>
    </xf>
    <xf numFmtId="38" fontId="0" fillId="0" borderId="0" xfId="2" applyFont="1">
      <alignment vertical="center"/>
    </xf>
    <xf numFmtId="38" fontId="0" fillId="12" borderId="54" xfId="2" applyFont="1" applyFill="1" applyBorder="1">
      <alignment vertical="center"/>
    </xf>
    <xf numFmtId="0" fontId="9" fillId="0" borderId="54" xfId="0" applyFont="1" applyBorder="1">
      <alignment vertical="center"/>
    </xf>
    <xf numFmtId="9" fontId="0" fillId="7" borderId="74" xfId="3" applyFont="1" applyFill="1" applyBorder="1" applyAlignment="1">
      <alignment horizontal="center" vertical="center"/>
    </xf>
    <xf numFmtId="9" fontId="0" fillId="7" borderId="66" xfId="3" applyFont="1" applyFill="1" applyBorder="1" applyAlignment="1">
      <alignment horizontal="center" vertical="center"/>
    </xf>
    <xf numFmtId="179" fontId="0" fillId="7" borderId="66" xfId="3" applyNumberFormat="1" applyFont="1" applyFill="1" applyBorder="1" applyAlignment="1">
      <alignment horizontal="center" vertical="center"/>
    </xf>
    <xf numFmtId="179" fontId="0" fillId="7" borderId="75" xfId="3" applyNumberFormat="1" applyFont="1" applyFill="1" applyBorder="1" applyAlignment="1">
      <alignment horizontal="center" vertical="center"/>
    </xf>
    <xf numFmtId="9" fontId="0" fillId="12" borderId="29" xfId="3" applyFont="1" applyFill="1" applyBorder="1">
      <alignment vertical="center"/>
    </xf>
    <xf numFmtId="0" fontId="25" fillId="0" borderId="29" xfId="0" applyFont="1" applyBorder="1" applyAlignment="1">
      <alignment horizontal="right" vertical="center"/>
    </xf>
    <xf numFmtId="9" fontId="25" fillId="2" borderId="25" xfId="3" applyFont="1" applyFill="1" applyBorder="1" applyAlignment="1">
      <alignment horizontal="center" vertical="center"/>
    </xf>
    <xf numFmtId="9" fontId="25" fillId="2" borderId="24" xfId="3" applyFont="1" applyFill="1" applyBorder="1" applyAlignment="1">
      <alignment horizontal="center" vertical="center"/>
    </xf>
    <xf numFmtId="9" fontId="25" fillId="2" borderId="12" xfId="3" applyFont="1" applyFill="1" applyBorder="1" applyAlignment="1">
      <alignment horizontal="center" vertical="center"/>
    </xf>
    <xf numFmtId="38" fontId="25" fillId="2" borderId="62" xfId="2" applyFont="1" applyFill="1" applyBorder="1" applyAlignment="1">
      <alignment horizontal="center" vertical="center"/>
    </xf>
    <xf numFmtId="38" fontId="25" fillId="2" borderId="24" xfId="2" applyFont="1" applyFill="1" applyBorder="1" applyAlignment="1">
      <alignment horizontal="center" vertical="center"/>
    </xf>
    <xf numFmtId="38" fontId="25" fillId="2" borderId="13" xfId="2" applyFont="1" applyFill="1" applyBorder="1" applyAlignment="1">
      <alignment horizontal="center" vertical="center"/>
    </xf>
    <xf numFmtId="0" fontId="0" fillId="0" borderId="29" xfId="0" applyBorder="1">
      <alignment vertical="center"/>
    </xf>
    <xf numFmtId="9" fontId="0" fillId="3" borderId="62" xfId="3" applyFont="1" applyFill="1" applyBorder="1" applyAlignment="1">
      <alignment horizontal="center" vertical="center"/>
    </xf>
    <xf numFmtId="38" fontId="9" fillId="3" borderId="14" xfId="2" applyFont="1" applyFill="1" applyBorder="1">
      <alignment vertical="center"/>
    </xf>
    <xf numFmtId="9" fontId="0" fillId="3" borderId="12" xfId="3" applyFont="1" applyFill="1" applyBorder="1" applyAlignment="1">
      <alignment horizontal="center" vertical="center"/>
    </xf>
    <xf numFmtId="9" fontId="0" fillId="3" borderId="24" xfId="3" applyFont="1" applyFill="1" applyBorder="1" applyAlignment="1">
      <alignment horizontal="center" vertical="center"/>
    </xf>
    <xf numFmtId="9" fontId="0" fillId="3" borderId="17" xfId="3" applyFont="1" applyFill="1" applyBorder="1">
      <alignment vertical="center"/>
    </xf>
    <xf numFmtId="9" fontId="0" fillId="13" borderId="62" xfId="3" applyFont="1" applyFill="1" applyBorder="1" applyAlignment="1">
      <alignment horizontal="center" vertical="center"/>
    </xf>
    <xf numFmtId="9" fontId="0" fillId="13" borderId="13" xfId="3" applyFont="1" applyFill="1" applyBorder="1" applyAlignment="1">
      <alignment horizontal="center" vertical="center"/>
    </xf>
    <xf numFmtId="0" fontId="9" fillId="13" borderId="14" xfId="3" applyNumberFormat="1" applyFont="1" applyFill="1" applyBorder="1" applyAlignment="1">
      <alignment horizontal="center" vertical="center"/>
    </xf>
    <xf numFmtId="9" fontId="0" fillId="13" borderId="12" xfId="3" applyFont="1" applyFill="1" applyBorder="1" applyAlignment="1">
      <alignment horizontal="center" vertical="center"/>
    </xf>
    <xf numFmtId="38" fontId="9" fillId="13" borderId="14" xfId="3" applyNumberFormat="1" applyFont="1" applyFill="1" applyBorder="1" applyAlignment="1">
      <alignment horizontal="center" vertical="center"/>
    </xf>
    <xf numFmtId="0" fontId="0" fillId="0" borderId="17" xfId="0" applyBorder="1">
      <alignment vertical="center"/>
    </xf>
    <xf numFmtId="9" fontId="26" fillId="14" borderId="46" xfId="3" applyFont="1" applyFill="1" applyBorder="1" applyAlignment="1">
      <alignment horizontal="center" vertical="center"/>
    </xf>
    <xf numFmtId="0" fontId="0" fillId="14" borderId="37" xfId="0" applyFill="1" applyBorder="1">
      <alignment vertical="center"/>
    </xf>
    <xf numFmtId="38" fontId="9" fillId="14" borderId="37" xfId="0" applyNumberFormat="1" applyFont="1" applyFill="1" applyBorder="1">
      <alignment vertical="center"/>
    </xf>
    <xf numFmtId="38" fontId="0" fillId="7" borderId="74" xfId="2" applyFont="1" applyFill="1" applyBorder="1" applyAlignment="1">
      <alignment horizontal="center" vertical="center"/>
    </xf>
    <xf numFmtId="38" fontId="0" fillId="7" borderId="66" xfId="2" applyFont="1" applyFill="1" applyBorder="1" applyAlignment="1">
      <alignment horizontal="center" vertical="center"/>
    </xf>
    <xf numFmtId="38" fontId="0" fillId="7" borderId="67" xfId="2" applyFont="1" applyFill="1" applyBorder="1" applyAlignment="1">
      <alignment horizontal="center" vertical="center"/>
    </xf>
    <xf numFmtId="38" fontId="9" fillId="0" borderId="29" xfId="2" applyFont="1" applyBorder="1" applyAlignment="1">
      <alignment horizontal="center" vertical="center"/>
    </xf>
    <xf numFmtId="38" fontId="0" fillId="3" borderId="62" xfId="2" applyFont="1" applyFill="1" applyBorder="1" applyAlignment="1">
      <alignment horizontal="center" vertical="center"/>
    </xf>
    <xf numFmtId="0" fontId="0" fillId="3" borderId="14" xfId="2" applyNumberFormat="1" applyFont="1" applyFill="1" applyBorder="1">
      <alignment vertical="center"/>
    </xf>
    <xf numFmtId="38" fontId="0" fillId="3" borderId="12" xfId="2" applyFont="1" applyFill="1" applyBorder="1" applyAlignment="1">
      <alignment horizontal="center" vertical="center"/>
    </xf>
    <xf numFmtId="0" fontId="0" fillId="3" borderId="24" xfId="3" applyNumberFormat="1" applyFont="1" applyFill="1" applyBorder="1" applyAlignment="1">
      <alignment horizontal="center" vertical="center"/>
    </xf>
    <xf numFmtId="0" fontId="0" fillId="3" borderId="40" xfId="3" applyNumberFormat="1" applyFont="1" applyFill="1" applyBorder="1" applyAlignment="1">
      <alignment horizontal="center" vertical="center"/>
    </xf>
    <xf numFmtId="38" fontId="0" fillId="0" borderId="29" xfId="2" applyFont="1" applyBorder="1" applyAlignment="1">
      <alignment horizontal="center" vertical="center"/>
    </xf>
    <xf numFmtId="38" fontId="0" fillId="13" borderId="62" xfId="2" applyFont="1" applyFill="1" applyBorder="1" applyAlignment="1">
      <alignment horizontal="center" vertical="center"/>
    </xf>
    <xf numFmtId="0" fontId="0" fillId="13" borderId="13" xfId="3" applyNumberFormat="1" applyFont="1" applyFill="1" applyBorder="1" applyAlignment="1">
      <alignment horizontal="center" vertical="center"/>
    </xf>
    <xf numFmtId="0" fontId="0" fillId="13" borderId="14" xfId="3" applyNumberFormat="1" applyFont="1" applyFill="1" applyBorder="1" applyAlignment="1">
      <alignment horizontal="center" vertical="center"/>
    </xf>
    <xf numFmtId="38" fontId="0" fillId="13" borderId="13" xfId="2" applyFont="1" applyFill="1" applyBorder="1" applyAlignment="1">
      <alignment horizontal="center" vertical="center"/>
    </xf>
    <xf numFmtId="38" fontId="0" fillId="0" borderId="17" xfId="2" applyFont="1" applyBorder="1" applyAlignment="1">
      <alignment horizontal="center" vertical="center"/>
    </xf>
    <xf numFmtId="38" fontId="26" fillId="14" borderId="46" xfId="2" applyFont="1" applyFill="1" applyBorder="1" applyAlignment="1">
      <alignment horizontal="center" vertical="center"/>
    </xf>
    <xf numFmtId="38" fontId="0" fillId="0" borderId="0" xfId="2" applyFont="1" applyAlignment="1">
      <alignment horizontal="center" vertical="center"/>
    </xf>
    <xf numFmtId="0" fontId="9" fillId="2" borderId="54" xfId="0" applyFont="1" applyFill="1" applyBorder="1">
      <alignment vertical="center"/>
    </xf>
    <xf numFmtId="38" fontId="25" fillId="7" borderId="74" xfId="2" applyFont="1" applyFill="1" applyBorder="1" applyAlignment="1">
      <alignment horizontal="center" vertical="center"/>
    </xf>
    <xf numFmtId="38" fontId="25" fillId="7" borderId="66" xfId="2" applyFont="1" applyFill="1" applyBorder="1" applyAlignment="1">
      <alignment horizontal="center" vertical="center"/>
    </xf>
    <xf numFmtId="38" fontId="9" fillId="2" borderId="29" xfId="2" applyFont="1" applyFill="1" applyBorder="1" applyAlignment="1">
      <alignment horizontal="center" vertical="center"/>
    </xf>
    <xf numFmtId="9" fontId="25" fillId="3" borderId="62" xfId="3" applyFont="1" applyFill="1" applyBorder="1" applyAlignment="1">
      <alignment horizontal="center" vertical="center"/>
    </xf>
    <xf numFmtId="38" fontId="25" fillId="3" borderId="13" xfId="2" applyFont="1" applyFill="1" applyBorder="1" applyAlignment="1">
      <alignment horizontal="center" vertical="center"/>
    </xf>
    <xf numFmtId="9" fontId="25" fillId="3" borderId="12" xfId="3" applyFont="1" applyFill="1" applyBorder="1" applyAlignment="1">
      <alignment horizontal="center" vertical="center"/>
    </xf>
    <xf numFmtId="38" fontId="25" fillId="3" borderId="14" xfId="2" applyFont="1" applyFill="1" applyBorder="1">
      <alignment vertical="center"/>
    </xf>
    <xf numFmtId="9" fontId="25" fillId="3" borderId="13" xfId="3" applyFont="1" applyFill="1" applyBorder="1" applyAlignment="1">
      <alignment horizontal="center" vertical="center"/>
    </xf>
    <xf numFmtId="38" fontId="25" fillId="3" borderId="14" xfId="2" applyFont="1" applyFill="1" applyBorder="1" applyAlignment="1">
      <alignment horizontal="center" vertical="center"/>
    </xf>
    <xf numFmtId="0" fontId="25" fillId="0" borderId="4" xfId="3" applyNumberFormat="1" applyFont="1" applyFill="1" applyBorder="1" applyAlignment="1">
      <alignment horizontal="center" vertical="center"/>
    </xf>
    <xf numFmtId="38" fontId="25" fillId="0" borderId="5" xfId="3" applyNumberFormat="1" applyFont="1" applyFill="1" applyBorder="1" applyAlignment="1">
      <alignment horizontal="center" vertical="center"/>
    </xf>
    <xf numFmtId="9" fontId="25" fillId="0" borderId="5" xfId="3" applyFont="1" applyFill="1" applyBorder="1" applyAlignment="1">
      <alignment horizontal="center" vertical="center"/>
    </xf>
    <xf numFmtId="0" fontId="0" fillId="0" borderId="5" xfId="3" applyNumberFormat="1" applyFont="1" applyFill="1" applyBorder="1" applyAlignment="1">
      <alignment horizontal="center" vertical="center"/>
    </xf>
    <xf numFmtId="1" fontId="9" fillId="2" borderId="29" xfId="0" applyNumberFormat="1" applyFont="1" applyFill="1" applyBorder="1" applyAlignment="1">
      <alignment horizontal="center" vertical="center"/>
    </xf>
    <xf numFmtId="9" fontId="25" fillId="13" borderId="62" xfId="3" applyFont="1" applyFill="1" applyBorder="1" applyAlignment="1">
      <alignment horizontal="center" vertical="center"/>
    </xf>
    <xf numFmtId="0" fontId="25" fillId="13" borderId="13" xfId="3" applyNumberFormat="1" applyFont="1" applyFill="1" applyBorder="1" applyAlignment="1">
      <alignment horizontal="center" vertical="center"/>
    </xf>
    <xf numFmtId="38" fontId="27" fillId="10" borderId="14" xfId="2" applyFont="1" applyFill="1" applyBorder="1" applyAlignment="1">
      <alignment horizontal="center" vertical="center"/>
    </xf>
    <xf numFmtId="9" fontId="25" fillId="13" borderId="13" xfId="3" applyFont="1" applyFill="1" applyBorder="1" applyAlignment="1">
      <alignment horizontal="center" vertical="center"/>
    </xf>
    <xf numFmtId="38" fontId="25" fillId="13" borderId="14" xfId="2" applyFont="1" applyFill="1" applyBorder="1" applyAlignment="1">
      <alignment horizontal="center" vertical="center"/>
    </xf>
    <xf numFmtId="0" fontId="25" fillId="0" borderId="7" xfId="3" applyNumberFormat="1" applyFont="1" applyFill="1" applyBorder="1" applyAlignment="1">
      <alignment horizontal="center" vertical="center"/>
    </xf>
    <xf numFmtId="38" fontId="25" fillId="0" borderId="0" xfId="0" applyNumberFormat="1" applyFont="1" applyAlignment="1">
      <alignment horizontal="center" vertical="center"/>
    </xf>
    <xf numFmtId="9" fontId="25" fillId="0" borderId="0" xfId="3" applyFont="1" applyAlignment="1">
      <alignment horizontal="center" vertical="center"/>
    </xf>
    <xf numFmtId="38" fontId="25" fillId="13" borderId="13" xfId="2" applyFont="1" applyFill="1" applyBorder="1" applyAlignment="1">
      <alignment horizontal="center" vertical="center"/>
    </xf>
    <xf numFmtId="38" fontId="25" fillId="0" borderId="5" xfId="2" applyFont="1" applyFill="1" applyBorder="1" applyAlignment="1">
      <alignment horizontal="center" vertical="center"/>
    </xf>
    <xf numFmtId="9" fontId="25" fillId="13" borderId="45" xfId="3" applyFont="1" applyFill="1" applyBorder="1" applyAlignment="1">
      <alignment horizontal="center" vertical="center"/>
    </xf>
    <xf numFmtId="0" fontId="25" fillId="13" borderId="0" xfId="3" applyNumberFormat="1" applyFont="1" applyFill="1" applyBorder="1" applyAlignment="1">
      <alignment horizontal="center" vertical="center"/>
    </xf>
    <xf numFmtId="38" fontId="25" fillId="13" borderId="0" xfId="2" applyFont="1" applyFill="1" applyBorder="1" applyAlignment="1">
      <alignment horizontal="center" vertical="center"/>
    </xf>
    <xf numFmtId="9" fontId="25" fillId="13" borderId="0" xfId="3" applyFont="1" applyFill="1" applyBorder="1" applyAlignment="1">
      <alignment horizontal="center" vertical="center"/>
    </xf>
    <xf numFmtId="38" fontId="25" fillId="13" borderId="6" xfId="2" applyFont="1" applyFill="1" applyBorder="1" applyAlignment="1">
      <alignment horizontal="center" vertical="center"/>
    </xf>
    <xf numFmtId="38" fontId="25" fillId="0" borderId="0" xfId="0" applyNumberFormat="1" applyFont="1">
      <alignment vertical="center"/>
    </xf>
    <xf numFmtId="0" fontId="0" fillId="2" borderId="17" xfId="0" applyFill="1" applyBorder="1">
      <alignment vertical="center"/>
    </xf>
    <xf numFmtId="9" fontId="25" fillId="2" borderId="56" xfId="3" applyFont="1" applyFill="1" applyBorder="1" applyAlignment="1">
      <alignment horizontal="center" vertical="center"/>
    </xf>
    <xf numFmtId="0" fontId="25" fillId="14" borderId="57" xfId="0" applyFont="1" applyFill="1" applyBorder="1">
      <alignment vertical="center"/>
    </xf>
    <xf numFmtId="38" fontId="25" fillId="14" borderId="76" xfId="2" applyFont="1" applyFill="1" applyBorder="1" applyAlignment="1">
      <alignment horizontal="center" vertical="center"/>
    </xf>
    <xf numFmtId="0" fontId="9" fillId="11" borderId="15" xfId="0" applyFont="1" applyFill="1" applyBorder="1">
      <alignment vertical="center"/>
    </xf>
    <xf numFmtId="0" fontId="0" fillId="11" borderId="22" xfId="0" applyFill="1" applyBorder="1">
      <alignment vertical="center"/>
    </xf>
    <xf numFmtId="0" fontId="0" fillId="11" borderId="16" xfId="0" applyFill="1" applyBorder="1">
      <alignment vertical="center"/>
    </xf>
    <xf numFmtId="0" fontId="27" fillId="10" borderId="45" xfId="0" applyFont="1" applyFill="1" applyBorder="1" applyAlignment="1">
      <alignment horizontal="center" vertical="center"/>
    </xf>
    <xf numFmtId="38" fontId="27" fillId="10" borderId="0" xfId="0" applyNumberFormat="1" applyFont="1" applyFill="1" applyAlignment="1">
      <alignment horizontal="center" vertical="center"/>
    </xf>
    <xf numFmtId="0" fontId="26" fillId="10" borderId="0" xfId="0" applyFont="1" applyFill="1" applyAlignment="1">
      <alignment horizontal="center" vertical="center"/>
    </xf>
    <xf numFmtId="0" fontId="27" fillId="10" borderId="0" xfId="0" applyFont="1" applyFill="1" applyAlignment="1">
      <alignment horizontal="center" vertical="center"/>
    </xf>
    <xf numFmtId="0" fontId="28" fillId="2" borderId="0" xfId="0" applyFont="1" applyFill="1">
      <alignment vertical="center"/>
    </xf>
    <xf numFmtId="0" fontId="29" fillId="2" borderId="0" xfId="0" applyFont="1" applyFill="1">
      <alignment vertical="center"/>
    </xf>
    <xf numFmtId="49" fontId="28" fillId="2" borderId="0" xfId="0" applyNumberFormat="1" applyFont="1" applyFill="1" applyAlignment="1">
      <alignment horizontal="center" vertical="center"/>
    </xf>
    <xf numFmtId="38" fontId="28" fillId="2" borderId="0" xfId="2" applyFont="1" applyFill="1" applyAlignment="1">
      <alignment horizontal="center" vertical="center"/>
    </xf>
    <xf numFmtId="0" fontId="29" fillId="2" borderId="0" xfId="0" applyFont="1" applyFill="1" applyAlignment="1">
      <alignment horizontal="center" vertical="center"/>
    </xf>
    <xf numFmtId="0" fontId="28" fillId="2" borderId="0" xfId="0" applyFont="1" applyFill="1" applyAlignment="1">
      <alignment horizontal="center" vertical="center"/>
    </xf>
    <xf numFmtId="20" fontId="0" fillId="0" borderId="0" xfId="0" applyNumberFormat="1">
      <alignment vertical="center"/>
    </xf>
    <xf numFmtId="0" fontId="0" fillId="12" borderId="0" xfId="0" applyFill="1">
      <alignment vertical="center"/>
    </xf>
    <xf numFmtId="1" fontId="0" fillId="0" borderId="24" xfId="0" applyNumberFormat="1" applyBorder="1">
      <alignment vertical="center"/>
    </xf>
    <xf numFmtId="176" fontId="0" fillId="0" borderId="24" xfId="0" applyNumberFormat="1" applyBorder="1">
      <alignment vertical="center"/>
    </xf>
    <xf numFmtId="1" fontId="9" fillId="7" borderId="24" xfId="0" applyNumberFormat="1" applyFont="1" applyFill="1" applyBorder="1">
      <alignment vertical="center"/>
    </xf>
    <xf numFmtId="176" fontId="9" fillId="7" borderId="24" xfId="0" applyNumberFormat="1" applyFont="1" applyFill="1" applyBorder="1">
      <alignment vertical="center"/>
    </xf>
    <xf numFmtId="0" fontId="9" fillId="7" borderId="24" xfId="0" applyFont="1" applyFill="1" applyBorder="1" applyAlignment="1">
      <alignment horizontal="center" vertical="center"/>
    </xf>
    <xf numFmtId="0" fontId="18" fillId="7" borderId="13" xfId="0" applyFont="1" applyFill="1" applyBorder="1">
      <alignment vertical="center"/>
    </xf>
    <xf numFmtId="0" fontId="18" fillId="7" borderId="35" xfId="0" applyFont="1" applyFill="1" applyBorder="1">
      <alignment vertical="center"/>
    </xf>
    <xf numFmtId="0" fontId="18" fillId="5" borderId="13" xfId="0" applyFont="1" applyFill="1" applyBorder="1">
      <alignment vertical="center"/>
    </xf>
    <xf numFmtId="0" fontId="18" fillId="5" borderId="35" xfId="0" applyFont="1" applyFill="1" applyBorder="1">
      <alignment vertical="center"/>
    </xf>
    <xf numFmtId="0" fontId="27" fillId="15" borderId="0" xfId="0" applyFont="1" applyFill="1">
      <alignment vertical="center"/>
    </xf>
    <xf numFmtId="1" fontId="27" fillId="15" borderId="0" xfId="0" applyNumberFormat="1" applyFont="1" applyFill="1" applyAlignment="1">
      <alignment horizontal="center" vertical="center"/>
    </xf>
    <xf numFmtId="2" fontId="0" fillId="0" borderId="7" xfId="0" applyNumberFormat="1" applyBorder="1">
      <alignment vertical="center"/>
    </xf>
    <xf numFmtId="2" fontId="0" fillId="0" borderId="8" xfId="0" applyNumberFormat="1" applyBorder="1">
      <alignment vertical="center"/>
    </xf>
    <xf numFmtId="0" fontId="0" fillId="0" borderId="7" xfId="0" applyBorder="1">
      <alignment vertical="center"/>
    </xf>
    <xf numFmtId="176" fontId="9" fillId="0" borderId="7" xfId="0" applyNumberFormat="1" applyFont="1" applyBorder="1">
      <alignment vertical="center"/>
    </xf>
    <xf numFmtId="0" fontId="9" fillId="0" borderId="8" xfId="0" applyFont="1" applyBorder="1">
      <alignment vertical="center"/>
    </xf>
    <xf numFmtId="0" fontId="9" fillId="12" borderId="37" xfId="0" applyFont="1" applyFill="1" applyBorder="1">
      <alignment vertical="center"/>
    </xf>
    <xf numFmtId="0" fontId="0" fillId="12" borderId="37" xfId="0" applyFill="1" applyBorder="1">
      <alignment vertical="center"/>
    </xf>
    <xf numFmtId="177" fontId="9" fillId="6" borderId="0" xfId="0" applyNumberFormat="1" applyFont="1" applyFill="1">
      <alignment vertical="center"/>
    </xf>
    <xf numFmtId="0" fontId="9" fillId="6" borderId="37" xfId="0" applyFont="1" applyFill="1" applyBorder="1">
      <alignment vertical="center"/>
    </xf>
    <xf numFmtId="0" fontId="0" fillId="6" borderId="0" xfId="0" applyFill="1">
      <alignment vertical="center"/>
    </xf>
    <xf numFmtId="0" fontId="9" fillId="7" borderId="37" xfId="0" applyFont="1" applyFill="1" applyBorder="1">
      <alignment vertical="center"/>
    </xf>
    <xf numFmtId="6" fontId="9" fillId="9" borderId="14" xfId="4" applyFont="1" applyFill="1" applyBorder="1" applyAlignment="1">
      <alignment horizontal="center" vertical="center"/>
    </xf>
    <xf numFmtId="6" fontId="9" fillId="9" borderId="12" xfId="4" applyFont="1" applyFill="1" applyBorder="1" applyAlignment="1">
      <alignment horizontal="center" vertical="center"/>
    </xf>
    <xf numFmtId="6" fontId="9" fillId="9" borderId="13" xfId="4" applyFont="1" applyFill="1" applyBorder="1" applyAlignment="1">
      <alignment horizontal="center" vertical="center"/>
    </xf>
    <xf numFmtId="20" fontId="9" fillId="9" borderId="4" xfId="0" applyNumberFormat="1" applyFont="1" applyFill="1" applyBorder="1">
      <alignment vertical="center"/>
    </xf>
    <xf numFmtId="20" fontId="9" fillId="9" borderId="5" xfId="0" applyNumberFormat="1" applyFont="1" applyFill="1" applyBorder="1">
      <alignment vertical="center"/>
    </xf>
    <xf numFmtId="20" fontId="9" fillId="9" borderId="6" xfId="0" applyNumberFormat="1" applyFont="1" applyFill="1" applyBorder="1">
      <alignment vertical="center"/>
    </xf>
    <xf numFmtId="20" fontId="9" fillId="8" borderId="4" xfId="0" applyNumberFormat="1" applyFont="1" applyFill="1" applyBorder="1">
      <alignment vertical="center"/>
    </xf>
    <xf numFmtId="20" fontId="9" fillId="8" borderId="5" xfId="0" applyNumberFormat="1" applyFont="1" applyFill="1" applyBorder="1">
      <alignment vertical="center"/>
    </xf>
    <xf numFmtId="20" fontId="9" fillId="8" borderId="6" xfId="0" applyNumberFormat="1" applyFont="1" applyFill="1" applyBorder="1">
      <alignment vertical="center"/>
    </xf>
    <xf numFmtId="6" fontId="9" fillId="8" borderId="12" xfId="4" applyFont="1" applyFill="1" applyBorder="1" applyAlignment="1">
      <alignment horizontal="center" vertical="center"/>
    </xf>
    <xf numFmtId="6" fontId="9" fillId="8" borderId="13" xfId="4" applyFont="1" applyFill="1" applyBorder="1" applyAlignment="1">
      <alignment horizontal="center" vertical="center"/>
    </xf>
    <xf numFmtId="6" fontId="9" fillId="8" borderId="14" xfId="4" applyFont="1" applyFill="1" applyBorder="1" applyAlignment="1">
      <alignment horizontal="center" vertical="center"/>
    </xf>
    <xf numFmtId="0" fontId="9" fillId="12" borderId="12" xfId="0" applyFont="1" applyFill="1" applyBorder="1">
      <alignment vertical="center"/>
    </xf>
    <xf numFmtId="0" fontId="0" fillId="12" borderId="14" xfId="0" applyFill="1" applyBorder="1">
      <alignment vertical="center"/>
    </xf>
    <xf numFmtId="0" fontId="9" fillId="8" borderId="12" xfId="0" applyFont="1" applyFill="1" applyBorder="1">
      <alignment vertical="center"/>
    </xf>
    <xf numFmtId="0" fontId="0" fillId="8" borderId="14" xfId="0" applyFill="1" applyBorder="1">
      <alignment vertical="center"/>
    </xf>
    <xf numFmtId="2" fontId="0" fillId="8" borderId="12" xfId="0" applyNumberFormat="1" applyFill="1" applyBorder="1">
      <alignment vertical="center"/>
    </xf>
    <xf numFmtId="0" fontId="0" fillId="8" borderId="13" xfId="0" applyFill="1" applyBorder="1">
      <alignment vertical="center"/>
    </xf>
    <xf numFmtId="0" fontId="0" fillId="8" borderId="12" xfId="0" applyFill="1" applyBorder="1">
      <alignment vertical="center"/>
    </xf>
    <xf numFmtId="0" fontId="9" fillId="8" borderId="14" xfId="0" applyFont="1" applyFill="1" applyBorder="1">
      <alignment vertical="center"/>
    </xf>
    <xf numFmtId="0" fontId="9" fillId="16" borderId="9" xfId="0" applyFont="1" applyFill="1" applyBorder="1">
      <alignment vertical="center"/>
    </xf>
    <xf numFmtId="0" fontId="0" fillId="16" borderId="11" xfId="0" applyFill="1" applyBorder="1">
      <alignment vertical="center"/>
    </xf>
    <xf numFmtId="0" fontId="9" fillId="13" borderId="9" xfId="0" applyFont="1" applyFill="1" applyBorder="1">
      <alignment vertical="center"/>
    </xf>
    <xf numFmtId="0" fontId="0" fillId="13" borderId="11" xfId="0" applyFill="1" applyBorder="1">
      <alignment vertical="center"/>
    </xf>
    <xf numFmtId="0" fontId="9" fillId="2" borderId="9" xfId="0" applyFont="1" applyFill="1" applyBorder="1">
      <alignment vertical="center"/>
    </xf>
    <xf numFmtId="0" fontId="0" fillId="2" borderId="11" xfId="0" applyFill="1" applyBorder="1">
      <alignment vertical="center"/>
    </xf>
    <xf numFmtId="2" fontId="0" fillId="0" borderId="12" xfId="0" applyNumberFormat="1" applyBorder="1">
      <alignment vertical="center"/>
    </xf>
    <xf numFmtId="0" fontId="0" fillId="0" borderId="12" xfId="0" applyBorder="1">
      <alignment vertical="center"/>
    </xf>
    <xf numFmtId="176" fontId="9" fillId="0" borderId="12" xfId="0" applyNumberFormat="1" applyFont="1" applyBorder="1">
      <alignment vertical="center"/>
    </xf>
    <xf numFmtId="0" fontId="9" fillId="0" borderId="14" xfId="0" applyFont="1" applyBorder="1">
      <alignment vertical="center"/>
    </xf>
    <xf numFmtId="0" fontId="9" fillId="16" borderId="12" xfId="0" applyFont="1" applyFill="1" applyBorder="1">
      <alignment vertical="center"/>
    </xf>
    <xf numFmtId="0" fontId="0" fillId="16" borderId="14" xfId="0" applyFill="1" applyBorder="1">
      <alignment vertical="center"/>
    </xf>
    <xf numFmtId="176" fontId="9" fillId="16" borderId="12" xfId="0" applyNumberFormat="1" applyFont="1" applyFill="1" applyBorder="1">
      <alignment vertical="center"/>
    </xf>
    <xf numFmtId="0" fontId="9" fillId="13" borderId="12" xfId="0" applyFont="1" applyFill="1" applyBorder="1">
      <alignment vertical="center"/>
    </xf>
    <xf numFmtId="0" fontId="0" fillId="13" borderId="14" xfId="0" applyFill="1" applyBorder="1">
      <alignment vertical="center"/>
    </xf>
    <xf numFmtId="0" fontId="0" fillId="2" borderId="14" xfId="0" applyFill="1" applyBorder="1">
      <alignment vertical="center"/>
    </xf>
    <xf numFmtId="0" fontId="9" fillId="16" borderId="14" xfId="0" applyFont="1" applyFill="1" applyBorder="1">
      <alignment vertical="center"/>
    </xf>
    <xf numFmtId="0" fontId="9" fillId="16" borderId="11" xfId="0" applyFont="1" applyFill="1" applyBorder="1">
      <alignment vertical="center"/>
    </xf>
    <xf numFmtId="0" fontId="9" fillId="13" borderId="14" xfId="0" applyFont="1" applyFill="1" applyBorder="1">
      <alignment vertical="center"/>
    </xf>
    <xf numFmtId="0" fontId="9" fillId="13" borderId="11" xfId="0" applyFont="1" applyFill="1" applyBorder="1">
      <alignment vertical="center"/>
    </xf>
    <xf numFmtId="0" fontId="9" fillId="2" borderId="14" xfId="0" applyFont="1" applyFill="1" applyBorder="1">
      <alignment vertical="center"/>
    </xf>
    <xf numFmtId="0" fontId="9" fillId="2" borderId="11" xfId="0" applyFont="1" applyFill="1" applyBorder="1">
      <alignment vertical="center"/>
    </xf>
    <xf numFmtId="0" fontId="31" fillId="0" borderId="0" xfId="0" applyFont="1">
      <alignment vertical="center"/>
    </xf>
    <xf numFmtId="0" fontId="32" fillId="0" borderId="0" xfId="0" applyFont="1">
      <alignment vertical="center"/>
    </xf>
    <xf numFmtId="176" fontId="9" fillId="13" borderId="9" xfId="0" applyNumberFormat="1" applyFont="1" applyFill="1" applyBorder="1">
      <alignment vertical="center"/>
    </xf>
    <xf numFmtId="176" fontId="9" fillId="8" borderId="12" xfId="0" applyNumberFormat="1" applyFont="1" applyFill="1" applyBorder="1">
      <alignment vertical="center"/>
    </xf>
    <xf numFmtId="176" fontId="9" fillId="2" borderId="12" xfId="0" applyNumberFormat="1" applyFont="1" applyFill="1" applyBorder="1">
      <alignment vertical="center"/>
    </xf>
    <xf numFmtId="176" fontId="0" fillId="0" borderId="7" xfId="0" applyNumberFormat="1" applyBorder="1">
      <alignment vertical="center"/>
    </xf>
    <xf numFmtId="176" fontId="0" fillId="0" borderId="8" xfId="0" applyNumberFormat="1" applyBorder="1">
      <alignment vertical="center"/>
    </xf>
    <xf numFmtId="0" fontId="9" fillId="6" borderId="24" xfId="0" applyFont="1" applyFill="1" applyBorder="1" applyAlignment="1">
      <alignment horizontal="center" vertical="center"/>
    </xf>
    <xf numFmtId="0" fontId="23" fillId="7" borderId="24" xfId="0" applyFont="1" applyFill="1" applyBorder="1">
      <alignment vertical="center"/>
    </xf>
    <xf numFmtId="0" fontId="23" fillId="2" borderId="24" xfId="0" applyFont="1" applyFill="1" applyBorder="1">
      <alignment vertical="center"/>
    </xf>
    <xf numFmtId="2" fontId="23" fillId="0" borderId="24" xfId="0" applyNumberFormat="1" applyFont="1" applyBorder="1">
      <alignment vertical="center"/>
    </xf>
    <xf numFmtId="2" fontId="9" fillId="0" borderId="24" xfId="0" applyNumberFormat="1" applyFont="1" applyBorder="1">
      <alignment vertical="center"/>
    </xf>
    <xf numFmtId="2" fontId="5" fillId="17" borderId="24" xfId="0" applyNumberFormat="1" applyFont="1" applyFill="1" applyBorder="1">
      <alignment vertical="center"/>
    </xf>
    <xf numFmtId="2" fontId="23" fillId="2" borderId="24" xfId="0" applyNumberFormat="1" applyFont="1" applyFill="1" applyBorder="1">
      <alignment vertical="center"/>
    </xf>
    <xf numFmtId="2" fontId="9" fillId="2" borderId="24" xfId="0" applyNumberFormat="1" applyFont="1" applyFill="1" applyBorder="1">
      <alignment vertical="center"/>
    </xf>
    <xf numFmtId="2" fontId="5" fillId="2" borderId="24" xfId="0" applyNumberFormat="1" applyFont="1" applyFill="1" applyBorder="1">
      <alignment vertical="center"/>
    </xf>
    <xf numFmtId="0" fontId="0" fillId="10" borderId="0" xfId="0" applyFill="1">
      <alignment vertical="center"/>
    </xf>
    <xf numFmtId="38" fontId="9" fillId="0" borderId="0" xfId="2" applyFont="1" applyAlignment="1">
      <alignment horizontal="center" vertical="center"/>
    </xf>
    <xf numFmtId="38" fontId="9" fillId="0" borderId="0" xfId="2" applyFont="1" applyFill="1" applyAlignment="1">
      <alignment horizontal="center" vertical="center"/>
    </xf>
    <xf numFmtId="0" fontId="9" fillId="4" borderId="18" xfId="0" applyFont="1" applyFill="1" applyBorder="1">
      <alignment vertical="center"/>
    </xf>
    <xf numFmtId="0" fontId="0" fillId="4" borderId="16" xfId="0" applyFill="1" applyBorder="1">
      <alignment vertical="center"/>
    </xf>
    <xf numFmtId="0" fontId="7" fillId="2" borderId="17" xfId="1" applyFont="1" applyFill="1" applyBorder="1" applyAlignment="1">
      <alignment horizontal="center" vertical="center"/>
    </xf>
    <xf numFmtId="0" fontId="9" fillId="2" borderId="0" xfId="0" applyFont="1" applyFill="1" applyAlignment="1">
      <alignment horizontal="center" vertical="center"/>
    </xf>
    <xf numFmtId="0" fontId="0" fillId="0" borderId="11" xfId="0" applyBorder="1" applyAlignment="1">
      <alignment horizontal="center" vertical="center"/>
    </xf>
    <xf numFmtId="0" fontId="0" fillId="12" borderId="13" xfId="0" applyFill="1" applyBorder="1" applyAlignment="1">
      <alignment horizontal="center" vertical="center"/>
    </xf>
    <xf numFmtId="2" fontId="0" fillId="12" borderId="13" xfId="0" applyNumberFormat="1" applyFill="1" applyBorder="1" applyAlignment="1">
      <alignment horizontal="center" vertical="center"/>
    </xf>
    <xf numFmtId="2" fontId="0" fillId="12" borderId="14" xfId="0" applyNumberFormat="1" applyFill="1" applyBorder="1" applyAlignment="1">
      <alignment horizontal="center" vertical="center"/>
    </xf>
    <xf numFmtId="0" fontId="9" fillId="0" borderId="74" xfId="0" applyFont="1" applyBorder="1" applyAlignment="1">
      <alignment horizontal="center" vertical="center"/>
    </xf>
    <xf numFmtId="0" fontId="9" fillId="0" borderId="31" xfId="0" applyFont="1" applyBorder="1">
      <alignment vertical="center"/>
    </xf>
    <xf numFmtId="38" fontId="9" fillId="0" borderId="25" xfId="2" applyFont="1" applyBorder="1">
      <alignment vertical="center"/>
    </xf>
    <xf numFmtId="0" fontId="9" fillId="0" borderId="34" xfId="0" applyFont="1" applyBorder="1">
      <alignment vertical="center"/>
    </xf>
    <xf numFmtId="38" fontId="9" fillId="0" borderId="41" xfId="2" applyFont="1" applyBorder="1">
      <alignment vertical="center"/>
    </xf>
    <xf numFmtId="0" fontId="9" fillId="0" borderId="38" xfId="0" applyFont="1" applyBorder="1" applyAlignment="1">
      <alignment horizontal="center" vertical="center"/>
    </xf>
    <xf numFmtId="0" fontId="0" fillId="0" borderId="6" xfId="0" applyBorder="1" applyAlignment="1">
      <alignment horizontal="center" vertical="center"/>
    </xf>
    <xf numFmtId="0" fontId="0" fillId="0" borderId="8" xfId="0" applyBorder="1" applyAlignment="1">
      <alignment horizontal="center" vertical="center"/>
    </xf>
    <xf numFmtId="0" fontId="0" fillId="0" borderId="5" xfId="0" applyBorder="1" applyAlignment="1">
      <alignment horizontal="center" vertical="center"/>
    </xf>
    <xf numFmtId="3" fontId="0" fillId="11" borderId="24" xfId="0" applyNumberFormat="1" applyFill="1" applyBorder="1">
      <alignment vertical="center"/>
    </xf>
    <xf numFmtId="2" fontId="9" fillId="2" borderId="70" xfId="0" applyNumberFormat="1" applyFont="1" applyFill="1" applyBorder="1" applyAlignment="1">
      <alignment horizontal="center" vertical="center"/>
    </xf>
    <xf numFmtId="0" fontId="0" fillId="0" borderId="72" xfId="0" applyBorder="1">
      <alignment vertical="center"/>
    </xf>
    <xf numFmtId="3" fontId="0" fillId="11" borderId="12" xfId="0" applyNumberFormat="1" applyFill="1" applyBorder="1">
      <alignment vertical="center"/>
    </xf>
    <xf numFmtId="2" fontId="9" fillId="6" borderId="70" xfId="0" applyNumberFormat="1" applyFont="1" applyFill="1" applyBorder="1" applyAlignment="1">
      <alignment horizontal="center" vertical="center"/>
    </xf>
    <xf numFmtId="0" fontId="9" fillId="7" borderId="4" xfId="0" applyFont="1" applyFill="1" applyBorder="1">
      <alignment vertical="center"/>
    </xf>
    <xf numFmtId="0" fontId="9" fillId="7" borderId="5" xfId="0" applyFont="1" applyFill="1" applyBorder="1">
      <alignment vertical="center"/>
    </xf>
    <xf numFmtId="0" fontId="9" fillId="7" borderId="6" xfId="0" applyFont="1" applyFill="1" applyBorder="1">
      <alignment vertical="center"/>
    </xf>
    <xf numFmtId="38" fontId="9" fillId="7" borderId="9" xfId="2" applyFont="1" applyFill="1" applyBorder="1">
      <alignment vertical="center"/>
    </xf>
    <xf numFmtId="0" fontId="9" fillId="7" borderId="10" xfId="0" applyFont="1" applyFill="1" applyBorder="1">
      <alignment vertical="center"/>
    </xf>
    <xf numFmtId="0" fontId="9" fillId="7" borderId="11" xfId="0" applyFont="1" applyFill="1" applyBorder="1">
      <alignment vertical="center"/>
    </xf>
    <xf numFmtId="38" fontId="0" fillId="0" borderId="7" xfId="2" applyFont="1" applyBorder="1" applyAlignment="1">
      <alignment horizontal="center" vertical="center"/>
    </xf>
    <xf numFmtId="38" fontId="0" fillId="0" borderId="8" xfId="2" applyFont="1" applyBorder="1" applyAlignment="1">
      <alignment horizontal="center" vertical="center"/>
    </xf>
    <xf numFmtId="38" fontId="0" fillId="0" borderId="9" xfId="2" applyFont="1" applyBorder="1" applyAlignment="1">
      <alignment horizontal="center" vertical="center"/>
    </xf>
    <xf numFmtId="38" fontId="0" fillId="0" borderId="11" xfId="2" applyFont="1" applyBorder="1" applyAlignment="1">
      <alignment horizontal="center" vertical="center"/>
    </xf>
    <xf numFmtId="38" fontId="9" fillId="18" borderId="4" xfId="2" applyFont="1" applyFill="1" applyBorder="1" applyAlignment="1">
      <alignment horizontal="center" vertical="center"/>
    </xf>
    <xf numFmtId="40" fontId="9" fillId="18" borderId="6" xfId="2" applyNumberFormat="1" applyFont="1" applyFill="1" applyBorder="1" applyAlignment="1">
      <alignment horizontal="center" vertical="center"/>
    </xf>
    <xf numFmtId="38" fontId="9" fillId="18" borderId="7" xfId="2" applyFont="1" applyFill="1" applyBorder="1" applyAlignment="1">
      <alignment horizontal="center" vertical="center"/>
    </xf>
    <xf numFmtId="40" fontId="9" fillId="18" borderId="8" xfId="2" applyNumberFormat="1" applyFont="1" applyFill="1" applyBorder="1" applyAlignment="1">
      <alignment horizontal="center" vertical="center"/>
    </xf>
    <xf numFmtId="3" fontId="9" fillId="0" borderId="4" xfId="0" applyNumberFormat="1" applyFont="1" applyBorder="1">
      <alignment vertical="center"/>
    </xf>
    <xf numFmtId="0" fontId="9" fillId="0" borderId="9" xfId="0" applyFont="1" applyBorder="1">
      <alignment vertical="center"/>
    </xf>
    <xf numFmtId="3" fontId="9" fillId="11" borderId="4" xfId="0" applyNumberFormat="1" applyFont="1" applyFill="1" applyBorder="1">
      <alignment vertical="center"/>
    </xf>
    <xf numFmtId="3" fontId="9" fillId="0" borderId="7" xfId="0" applyNumberFormat="1" applyFont="1" applyBorder="1">
      <alignment vertical="center"/>
    </xf>
    <xf numFmtId="0" fontId="9" fillId="0" borderId="16" xfId="0" applyFont="1" applyBorder="1" applyAlignment="1">
      <alignment horizontal="center" vertical="center"/>
    </xf>
    <xf numFmtId="38" fontId="9" fillId="0" borderId="14" xfId="2" applyFont="1" applyBorder="1">
      <alignment vertical="center"/>
    </xf>
    <xf numFmtId="38" fontId="9" fillId="0" borderId="76" xfId="2" applyFont="1" applyBorder="1">
      <alignment vertical="center"/>
    </xf>
    <xf numFmtId="0" fontId="9" fillId="0" borderId="67" xfId="0" applyFont="1" applyBorder="1" applyAlignment="1">
      <alignment horizontal="center" vertical="center"/>
    </xf>
    <xf numFmtId="176" fontId="0" fillId="0" borderId="40" xfId="0" applyNumberFormat="1" applyBorder="1" applyAlignment="1">
      <alignment horizontal="center" vertical="center"/>
    </xf>
    <xf numFmtId="176" fontId="9" fillId="7" borderId="43" xfId="0" applyNumberFormat="1" applyFont="1" applyFill="1" applyBorder="1" applyAlignment="1">
      <alignment horizontal="center" vertical="center"/>
    </xf>
    <xf numFmtId="38" fontId="9" fillId="0" borderId="47" xfId="2" applyFont="1" applyBorder="1">
      <alignment vertical="center"/>
    </xf>
    <xf numFmtId="0" fontId="9" fillId="0" borderId="38" xfId="0" applyFont="1" applyBorder="1">
      <alignment vertical="center"/>
    </xf>
    <xf numFmtId="176" fontId="0" fillId="0" borderId="70" xfId="0" applyNumberFormat="1" applyBorder="1">
      <alignment vertical="center"/>
    </xf>
    <xf numFmtId="176" fontId="0" fillId="0" borderId="64" xfId="0" applyNumberFormat="1" applyBorder="1">
      <alignment vertical="center"/>
    </xf>
    <xf numFmtId="38" fontId="9" fillId="0" borderId="79" xfId="2" applyFont="1" applyBorder="1">
      <alignment vertical="center"/>
    </xf>
    <xf numFmtId="38" fontId="9" fillId="0" borderId="61" xfId="2" applyFont="1" applyBorder="1">
      <alignment vertical="center"/>
    </xf>
    <xf numFmtId="38" fontId="9" fillId="0" borderId="26" xfId="2" applyFont="1" applyBorder="1">
      <alignment vertical="center"/>
    </xf>
    <xf numFmtId="49" fontId="24" fillId="2" borderId="0" xfId="0" applyNumberFormat="1" applyFont="1" applyFill="1">
      <alignment vertical="center"/>
    </xf>
    <xf numFmtId="49" fontId="0" fillId="0" borderId="0" xfId="0" applyNumberFormat="1">
      <alignment vertical="center"/>
    </xf>
    <xf numFmtId="49" fontId="0" fillId="10" borderId="0" xfId="0" applyNumberFormat="1" applyFill="1">
      <alignment vertical="center"/>
    </xf>
    <xf numFmtId="49" fontId="9" fillId="0" borderId="0" xfId="0" applyNumberFormat="1" applyFont="1">
      <alignment vertical="center"/>
    </xf>
    <xf numFmtId="49" fontId="12" fillId="0" borderId="0" xfId="1" applyNumberFormat="1" applyFont="1" applyBorder="1">
      <alignment vertical="center"/>
    </xf>
    <xf numFmtId="2" fontId="22" fillId="7" borderId="37" xfId="0" applyNumberFormat="1" applyFont="1" applyFill="1" applyBorder="1">
      <alignment vertical="center"/>
    </xf>
    <xf numFmtId="0" fontId="17" fillId="0" borderId="0" xfId="0" applyFont="1" applyAlignment="1">
      <alignment horizontal="center" vertical="center" wrapText="1"/>
    </xf>
    <xf numFmtId="0" fontId="9" fillId="0" borderId="0" xfId="0" applyFont="1" applyAlignment="1">
      <alignment horizontal="center" vertical="center"/>
    </xf>
    <xf numFmtId="0" fontId="9" fillId="7" borderId="12" xfId="0" applyFont="1" applyFill="1" applyBorder="1" applyAlignment="1">
      <alignment horizontal="center" vertical="center"/>
    </xf>
    <xf numFmtId="0" fontId="9" fillId="7" borderId="14" xfId="0" applyFont="1" applyFill="1" applyBorder="1" applyAlignment="1">
      <alignment horizontal="center" vertical="center"/>
    </xf>
    <xf numFmtId="0" fontId="31" fillId="0" borderId="9" xfId="0" applyFont="1" applyBorder="1">
      <alignment vertical="center"/>
    </xf>
    <xf numFmtId="0" fontId="0" fillId="0" borderId="10" xfId="0" applyBorder="1">
      <alignment vertical="center"/>
    </xf>
    <xf numFmtId="0" fontId="31" fillId="0" borderId="7" xfId="0" applyFont="1" applyBorder="1">
      <alignment vertical="center"/>
    </xf>
    <xf numFmtId="0" fontId="0" fillId="0" borderId="0" xfId="0">
      <alignment vertical="center"/>
    </xf>
    <xf numFmtId="49" fontId="0" fillId="0" borderId="4" xfId="0" applyNumberFormat="1" applyBorder="1" applyAlignment="1">
      <alignment horizontal="center" vertical="center"/>
    </xf>
    <xf numFmtId="49" fontId="0" fillId="0" borderId="9" xfId="0" applyNumberFormat="1" applyBorder="1" applyAlignment="1">
      <alignment horizontal="center" vertical="center"/>
    </xf>
    <xf numFmtId="0" fontId="31" fillId="0" borderId="4" xfId="0" applyFont="1" applyBorder="1">
      <alignment vertical="center"/>
    </xf>
    <xf numFmtId="0" fontId="0" fillId="0" borderId="5" xfId="0" applyBorder="1">
      <alignment vertical="center"/>
    </xf>
    <xf numFmtId="2" fontId="35" fillId="2" borderId="66" xfId="0" applyNumberFormat="1" applyFont="1" applyFill="1" applyBorder="1" applyAlignment="1">
      <alignment horizontal="center" vertical="center"/>
    </xf>
    <xf numFmtId="0" fontId="36" fillId="0" borderId="42" xfId="0" applyFont="1" applyBorder="1">
      <alignment vertical="center"/>
    </xf>
    <xf numFmtId="2" fontId="37" fillId="10" borderId="67" xfId="0" applyNumberFormat="1" applyFont="1" applyFill="1" applyBorder="1" applyAlignment="1">
      <alignment horizontal="center" vertical="center"/>
    </xf>
    <xf numFmtId="0" fontId="36" fillId="0" borderId="43" xfId="0" applyFont="1" applyBorder="1">
      <alignment vertical="center"/>
    </xf>
    <xf numFmtId="2" fontId="24" fillId="0" borderId="69" xfId="0" applyNumberFormat="1" applyFont="1" applyBorder="1" applyAlignment="1">
      <alignment horizontal="center" vertical="center"/>
    </xf>
    <xf numFmtId="0" fontId="33" fillId="0" borderId="78" xfId="0" applyFont="1" applyBorder="1">
      <alignment vertical="center"/>
    </xf>
    <xf numFmtId="2" fontId="24" fillId="0" borderId="14" xfId="0" applyNumberFormat="1" applyFont="1" applyBorder="1" applyAlignment="1">
      <alignment horizontal="center" vertical="center"/>
    </xf>
    <xf numFmtId="0" fontId="33" fillId="0" borderId="6" xfId="0" applyFont="1" applyBorder="1">
      <alignment vertical="center"/>
    </xf>
    <xf numFmtId="0" fontId="35" fillId="2" borderId="45" xfId="0" applyFont="1" applyFill="1" applyBorder="1" applyAlignment="1">
      <alignment horizontal="center" vertical="center"/>
    </xf>
    <xf numFmtId="0" fontId="36" fillId="0" borderId="34" xfId="0" applyFont="1" applyBorder="1" applyAlignment="1">
      <alignment horizontal="center" vertical="center"/>
    </xf>
    <xf numFmtId="0" fontId="36" fillId="0" borderId="46" xfId="0" applyFont="1" applyBorder="1" applyAlignment="1">
      <alignment horizontal="center" vertical="center"/>
    </xf>
    <xf numFmtId="0" fontId="36" fillId="0" borderId="38" xfId="0" applyFont="1" applyBorder="1" applyAlignment="1">
      <alignment horizontal="center" vertical="center"/>
    </xf>
    <xf numFmtId="0" fontId="23" fillId="7" borderId="63" xfId="0" applyFont="1" applyFill="1" applyBorder="1" applyAlignment="1">
      <alignment horizontal="center" vertical="center"/>
    </xf>
    <xf numFmtId="0" fontId="0" fillId="0" borderId="64" xfId="0" applyBorder="1" applyAlignment="1">
      <alignment horizontal="center" vertical="center"/>
    </xf>
    <xf numFmtId="0" fontId="9" fillId="0" borderId="32" xfId="0" applyFont="1" applyBorder="1" applyAlignment="1">
      <alignment horizontal="center" vertical="center"/>
    </xf>
    <xf numFmtId="0" fontId="0" fillId="0" borderId="33" xfId="0" applyBorder="1" applyAlignment="1">
      <alignment horizontal="center" vertical="center"/>
    </xf>
    <xf numFmtId="2" fontId="24" fillId="0" borderId="24" xfId="0" applyNumberFormat="1" applyFont="1" applyBorder="1" applyAlignment="1">
      <alignment horizontal="center" vertical="center"/>
    </xf>
    <xf numFmtId="0" fontId="33" fillId="0" borderId="70" xfId="0" applyFont="1" applyBorder="1">
      <alignment vertical="center"/>
    </xf>
    <xf numFmtId="2" fontId="38" fillId="17" borderId="40" xfId="0" applyNumberFormat="1" applyFont="1" applyFill="1" applyBorder="1" applyAlignment="1">
      <alignment horizontal="center" vertical="center"/>
    </xf>
    <xf numFmtId="0" fontId="16" fillId="0" borderId="71" xfId="0" applyFont="1" applyBorder="1">
      <alignment vertical="center"/>
    </xf>
    <xf numFmtId="2" fontId="37" fillId="10" borderId="77" xfId="0" applyNumberFormat="1" applyFont="1" applyFill="1" applyBorder="1" applyAlignment="1">
      <alignment horizontal="center" vertical="center"/>
    </xf>
    <xf numFmtId="0" fontId="36" fillId="0" borderId="73" xfId="0" applyFont="1" applyBorder="1">
      <alignment vertical="center"/>
    </xf>
    <xf numFmtId="2" fontId="35" fillId="2" borderId="65" xfId="0" applyNumberFormat="1" applyFont="1" applyFill="1" applyBorder="1" applyAlignment="1">
      <alignment horizontal="center" vertical="center"/>
    </xf>
    <xf numFmtId="0" fontId="36" fillId="0" borderId="76" xfId="0" applyFont="1" applyBorder="1">
      <alignment vertical="center"/>
    </xf>
    <xf numFmtId="0" fontId="23" fillId="6" borderId="54" xfId="0" applyFont="1" applyFill="1" applyBorder="1" applyAlignment="1">
      <alignment horizontal="center" vertical="center"/>
    </xf>
    <xf numFmtId="0" fontId="9" fillId="6" borderId="29" xfId="0" applyFont="1" applyFill="1" applyBorder="1" applyAlignment="1">
      <alignment horizontal="center" vertical="center"/>
    </xf>
    <xf numFmtId="0" fontId="0" fillId="0" borderId="29" xfId="0" applyBorder="1">
      <alignment vertical="center"/>
    </xf>
    <xf numFmtId="0" fontId="9" fillId="6" borderId="5" xfId="0" applyFont="1" applyFill="1" applyBorder="1" applyAlignment="1">
      <alignment horizontal="center" vertical="center" wrapText="1"/>
    </xf>
    <xf numFmtId="0" fontId="9" fillId="6" borderId="70" xfId="0" applyFont="1" applyFill="1" applyBorder="1" applyAlignment="1">
      <alignment horizontal="center" vertical="center" wrapText="1"/>
    </xf>
    <xf numFmtId="0" fontId="9" fillId="0" borderId="23" xfId="0" applyFont="1" applyBorder="1" applyAlignment="1">
      <alignment horizontal="center" vertical="center"/>
    </xf>
    <xf numFmtId="0" fontId="30" fillId="6" borderId="64" xfId="0" applyFont="1" applyFill="1" applyBorder="1" applyAlignment="1">
      <alignment horizontal="center" vertical="center"/>
    </xf>
    <xf numFmtId="0" fontId="34" fillId="0" borderId="34" xfId="0" applyFont="1" applyBorder="1">
      <alignment vertical="center"/>
    </xf>
    <xf numFmtId="0" fontId="23" fillId="7" borderId="30" xfId="0" applyFont="1" applyFill="1" applyBorder="1" applyAlignment="1">
      <alignment horizontal="center" vertical="center"/>
    </xf>
    <xf numFmtId="0" fontId="0" fillId="0" borderId="31" xfId="0" applyBorder="1" applyAlignment="1">
      <alignment horizontal="center" vertical="center"/>
    </xf>
    <xf numFmtId="0" fontId="9" fillId="0" borderId="45" xfId="0" applyFont="1" applyBorder="1" applyAlignment="1">
      <alignment horizontal="center" vertical="center"/>
    </xf>
    <xf numFmtId="0" fontId="0" fillId="0" borderId="34" xfId="0" applyBorder="1" applyAlignment="1">
      <alignment horizontal="center" vertical="center"/>
    </xf>
    <xf numFmtId="2" fontId="24" fillId="0" borderId="77" xfId="0" applyNumberFormat="1" applyFont="1" applyBorder="1" applyAlignment="1">
      <alignment horizontal="center" vertical="center"/>
    </xf>
    <xf numFmtId="0" fontId="33" fillId="0" borderId="69" xfId="0" applyFont="1" applyBorder="1">
      <alignment vertical="center"/>
    </xf>
    <xf numFmtId="2" fontId="24" fillId="0" borderId="65" xfId="0" applyNumberFormat="1" applyFont="1" applyBorder="1" applyAlignment="1">
      <alignment horizontal="center" vertical="center"/>
    </xf>
    <xf numFmtId="0" fontId="33" fillId="0" borderId="14" xfId="0" applyFont="1" applyBorder="1">
      <alignment vertical="center"/>
    </xf>
    <xf numFmtId="2" fontId="24" fillId="0" borderId="66" xfId="0" applyNumberFormat="1" applyFont="1" applyBorder="1" applyAlignment="1">
      <alignment horizontal="center" vertical="center"/>
    </xf>
    <xf numFmtId="0" fontId="33" fillId="0" borderId="24" xfId="0" applyFont="1" applyBorder="1">
      <alignment vertical="center"/>
    </xf>
    <xf numFmtId="2" fontId="38" fillId="17" borderId="67" xfId="0" applyNumberFormat="1" applyFont="1" applyFill="1" applyBorder="1" applyAlignment="1">
      <alignment horizontal="center" vertical="center"/>
    </xf>
    <xf numFmtId="0" fontId="16" fillId="0" borderId="40" xfId="0" applyFont="1" applyBorder="1">
      <alignment vertical="center"/>
    </xf>
    <xf numFmtId="0" fontId="23" fillId="6" borderId="65" xfId="0" applyFont="1" applyFill="1" applyBorder="1" applyAlignment="1">
      <alignment horizontal="center" vertical="center"/>
    </xf>
    <xf numFmtId="0" fontId="0" fillId="6" borderId="66" xfId="0" applyFill="1" applyBorder="1" applyAlignment="1">
      <alignment horizontal="center" vertical="center"/>
    </xf>
    <xf numFmtId="0" fontId="0" fillId="6" borderId="67" xfId="0" applyFill="1" applyBorder="1" applyAlignment="1">
      <alignment horizontal="center" vertical="center"/>
    </xf>
    <xf numFmtId="0" fontId="9" fillId="2" borderId="45" xfId="0" applyFont="1" applyFill="1" applyBorder="1" applyAlignment="1">
      <alignment horizontal="center" vertical="center"/>
    </xf>
    <xf numFmtId="0" fontId="9" fillId="3" borderId="15" xfId="0" applyFont="1" applyFill="1" applyBorder="1" applyAlignment="1">
      <alignment horizontal="center" vertical="center"/>
    </xf>
    <xf numFmtId="0" fontId="9" fillId="0" borderId="16" xfId="0" applyFont="1" applyBorder="1" applyAlignment="1">
      <alignment horizontal="center" vertical="center"/>
    </xf>
    <xf numFmtId="0" fontId="2" fillId="3" borderId="15" xfId="0" applyFont="1" applyFill="1" applyBorder="1" applyAlignment="1">
      <alignment horizontal="center" vertical="center"/>
    </xf>
    <xf numFmtId="0" fontId="0" fillId="0" borderId="22" xfId="0" applyBorder="1">
      <alignment vertical="center"/>
    </xf>
    <xf numFmtId="0" fontId="0" fillId="0" borderId="16" xfId="0" applyBorder="1">
      <alignment vertical="center"/>
    </xf>
    <xf numFmtId="0" fontId="9" fillId="2" borderId="54" xfId="0" applyFont="1" applyFill="1" applyBorder="1" applyAlignment="1">
      <alignment vertical="center" textRotation="255"/>
    </xf>
    <xf numFmtId="0" fontId="9" fillId="0" borderId="29" xfId="0" applyFont="1" applyBorder="1" applyAlignment="1">
      <alignment vertical="center" textRotation="255"/>
    </xf>
    <xf numFmtId="0" fontId="0" fillId="0" borderId="17" xfId="0" applyBorder="1">
      <alignment vertical="center"/>
    </xf>
    <xf numFmtId="1" fontId="9" fillId="2" borderId="46" xfId="0" applyNumberFormat="1" applyFont="1" applyFill="1" applyBorder="1" applyAlignment="1">
      <alignment horizontal="center" vertical="center"/>
    </xf>
    <xf numFmtId="1" fontId="9" fillId="2" borderId="38" xfId="0" applyNumberFormat="1" applyFont="1" applyFill="1" applyBorder="1" applyAlignment="1">
      <alignment horizontal="center" vertical="center"/>
    </xf>
    <xf numFmtId="0" fontId="14" fillId="2" borderId="29" xfId="1" applyFont="1" applyFill="1" applyBorder="1" applyAlignment="1">
      <alignment horizontal="center" vertical="center"/>
    </xf>
    <xf numFmtId="0" fontId="14" fillId="0" borderId="29" xfId="1" applyFont="1" applyBorder="1" applyAlignment="1">
      <alignment horizontal="center" vertical="center"/>
    </xf>
    <xf numFmtId="0" fontId="9" fillId="2" borderId="30" xfId="0" applyFont="1" applyFill="1" applyBorder="1" applyAlignment="1">
      <alignment horizontal="center" vertical="center"/>
    </xf>
    <xf numFmtId="0" fontId="9" fillId="2" borderId="31" xfId="0" applyFont="1" applyFill="1" applyBorder="1" applyAlignment="1">
      <alignment horizontal="center" vertical="center"/>
    </xf>
    <xf numFmtId="0" fontId="9" fillId="0" borderId="45" xfId="0" applyFont="1" applyBorder="1" applyAlignment="1">
      <alignment vertical="center" textRotation="255"/>
    </xf>
    <xf numFmtId="0" fontId="9" fillId="0" borderId="20" xfId="0" applyFont="1" applyBorder="1" applyAlignment="1">
      <alignment horizontal="center" vertical="center"/>
    </xf>
    <xf numFmtId="0" fontId="0" fillId="0" borderId="31" xfId="0" applyBorder="1">
      <alignment vertical="center"/>
    </xf>
    <xf numFmtId="0" fontId="9" fillId="0" borderId="44" xfId="0" applyFont="1" applyBorder="1" applyAlignment="1">
      <alignment horizontal="center" vertical="center"/>
    </xf>
    <xf numFmtId="0" fontId="0" fillId="0" borderId="65" xfId="0" applyBorder="1" applyAlignment="1">
      <alignment horizontal="center" vertical="center"/>
    </xf>
    <xf numFmtId="1" fontId="0" fillId="0" borderId="62" xfId="0" applyNumberFormat="1" applyBorder="1" applyAlignment="1">
      <alignment horizontal="center" vertical="center"/>
    </xf>
    <xf numFmtId="0" fontId="0" fillId="0" borderId="14" xfId="0" applyBorder="1" applyAlignment="1">
      <alignment horizontal="center" vertical="center"/>
    </xf>
    <xf numFmtId="1" fontId="9" fillId="7" borderId="56" xfId="0" applyNumberFormat="1" applyFont="1" applyFill="1" applyBorder="1" applyAlignment="1">
      <alignment horizontal="center" vertical="center"/>
    </xf>
    <xf numFmtId="0" fontId="0" fillId="0" borderId="76" xfId="0" applyBorder="1" applyAlignment="1">
      <alignment horizontal="center" vertical="center"/>
    </xf>
    <xf numFmtId="0" fontId="0" fillId="0" borderId="55" xfId="0" applyBorder="1" applyAlignment="1">
      <alignment horizontal="center" vertical="center"/>
    </xf>
    <xf numFmtId="0" fontId="9" fillId="0" borderId="62" xfId="0" applyFont="1" applyBorder="1" applyAlignment="1">
      <alignment horizontal="center" vertical="center"/>
    </xf>
    <xf numFmtId="0" fontId="0" fillId="0" borderId="35" xfId="0" applyBorder="1" applyAlignment="1">
      <alignment horizontal="center" vertical="center"/>
    </xf>
    <xf numFmtId="0" fontId="9" fillId="7" borderId="56" xfId="0" applyFont="1" applyFill="1" applyBorder="1" applyAlignment="1">
      <alignment horizontal="center" vertical="center"/>
    </xf>
    <xf numFmtId="0" fontId="0" fillId="0" borderId="58" xfId="0" applyBorder="1" applyAlignment="1">
      <alignment horizontal="center" vertical="center"/>
    </xf>
    <xf numFmtId="0" fontId="9" fillId="0" borderId="74" xfId="0" applyFont="1" applyBorder="1" applyAlignment="1">
      <alignment horizontal="center" vertical="center"/>
    </xf>
    <xf numFmtId="0" fontId="0" fillId="0" borderId="67" xfId="0" applyBorder="1" applyAlignment="1">
      <alignment horizontal="center" vertical="center"/>
    </xf>
    <xf numFmtId="0" fontId="9" fillId="0" borderId="41" xfId="0" applyFont="1" applyBorder="1" applyAlignment="1">
      <alignment horizontal="center" vertical="center"/>
    </xf>
    <xf numFmtId="0" fontId="0" fillId="0" borderId="43" xfId="0" applyBorder="1" applyAlignment="1">
      <alignment horizontal="center" vertical="center"/>
    </xf>
    <xf numFmtId="0" fontId="9" fillId="7" borderId="52" xfId="0" applyFont="1" applyFill="1" applyBorder="1" applyAlignment="1">
      <alignment horizontal="center" vertical="center"/>
    </xf>
    <xf numFmtId="0" fontId="0" fillId="0" borderId="50" xfId="0" applyBorder="1" applyAlignment="1">
      <alignment horizontal="center" vertical="center"/>
    </xf>
    <xf numFmtId="1" fontId="0" fillId="0" borderId="25" xfId="0" applyNumberFormat="1" applyBorder="1" applyAlignment="1">
      <alignment horizontal="center" vertical="center"/>
    </xf>
    <xf numFmtId="0" fontId="0" fillId="0" borderId="40" xfId="0" applyBorder="1" applyAlignment="1">
      <alignment horizontal="center" vertical="center"/>
    </xf>
    <xf numFmtId="1" fontId="0" fillId="0" borderId="41" xfId="0" applyNumberFormat="1" applyBorder="1" applyAlignment="1">
      <alignment horizontal="center" vertical="center"/>
    </xf>
    <xf numFmtId="1" fontId="9" fillId="7" borderId="52" xfId="0" applyNumberFormat="1" applyFont="1" applyFill="1" applyBorder="1" applyAlignment="1">
      <alignment horizontal="center" vertical="center"/>
    </xf>
    <xf numFmtId="176" fontId="0" fillId="0" borderId="25" xfId="0" applyNumberFormat="1" applyBorder="1" applyAlignment="1">
      <alignment horizontal="center" vertical="center"/>
    </xf>
    <xf numFmtId="176" fontId="0" fillId="0" borderId="41" xfId="0" applyNumberFormat="1" applyBorder="1" applyAlignment="1">
      <alignment horizontal="center" vertical="center"/>
    </xf>
    <xf numFmtId="176" fontId="9" fillId="7" borderId="52" xfId="0" applyNumberFormat="1" applyFont="1" applyFill="1" applyBorder="1" applyAlignment="1">
      <alignment horizontal="center" vertical="center"/>
    </xf>
    <xf numFmtId="0" fontId="9" fillId="0" borderId="15" xfId="0" applyFont="1" applyBorder="1" applyAlignment="1">
      <alignment horizontal="center" vertical="center"/>
    </xf>
    <xf numFmtId="0" fontId="0" fillId="0" borderId="16" xfId="0" applyBorder="1" applyAlignment="1">
      <alignment horizontal="center" vertical="center"/>
    </xf>
    <xf numFmtId="0" fontId="9" fillId="7" borderId="15" xfId="0" applyFont="1" applyFill="1" applyBorder="1" applyAlignment="1">
      <alignment horizontal="center" vertical="center"/>
    </xf>
    <xf numFmtId="0" fontId="9" fillId="0" borderId="63" xfId="0" applyFont="1" applyBorder="1" applyAlignment="1">
      <alignment horizontal="center" vertical="center"/>
    </xf>
    <xf numFmtId="1" fontId="0" fillId="0" borderId="63" xfId="0" applyNumberFormat="1" applyBorder="1" applyAlignment="1">
      <alignment horizontal="center" vertical="center"/>
    </xf>
    <xf numFmtId="0" fontId="0" fillId="0" borderId="6" xfId="0" applyBorder="1" applyAlignment="1">
      <alignment horizontal="center" vertical="center"/>
    </xf>
    <xf numFmtId="1" fontId="9" fillId="7" borderId="15" xfId="0" applyNumberFormat="1" applyFont="1" applyFill="1" applyBorder="1" applyAlignment="1">
      <alignment horizontal="center" vertical="center"/>
    </xf>
    <xf numFmtId="0" fontId="0" fillId="0" borderId="80" xfId="0" applyBorder="1" applyAlignment="1">
      <alignment horizontal="center" vertical="center"/>
    </xf>
    <xf numFmtId="176" fontId="9" fillId="7" borderId="81" xfId="0" applyNumberFormat="1" applyFont="1" applyFill="1" applyBorder="1" applyAlignment="1">
      <alignment horizontal="center" vertical="center"/>
    </xf>
    <xf numFmtId="1" fontId="0" fillId="0" borderId="32" xfId="0" applyNumberFormat="1" applyBorder="1" applyAlignment="1">
      <alignment horizontal="center" vertical="center"/>
    </xf>
    <xf numFmtId="0" fontId="0" fillId="0" borderId="11" xfId="0" applyBorder="1" applyAlignment="1">
      <alignment horizontal="center" vertical="center"/>
    </xf>
    <xf numFmtId="0" fontId="9" fillId="0" borderId="81" xfId="0" applyFont="1" applyBorder="1" applyAlignment="1">
      <alignment horizontal="center" vertical="center"/>
    </xf>
    <xf numFmtId="176" fontId="0" fillId="0" borderId="9" xfId="0" applyNumberFormat="1" applyBorder="1" applyAlignment="1">
      <alignment horizontal="center" vertical="center"/>
    </xf>
    <xf numFmtId="0" fontId="6" fillId="0" borderId="27" xfId="1" applyBorder="1" applyAlignment="1">
      <alignment vertical="center" textRotation="255" wrapText="1"/>
    </xf>
    <xf numFmtId="0" fontId="6" fillId="0" borderId="23" xfId="1" applyBorder="1" applyAlignment="1">
      <alignment vertical="center" textRotation="255"/>
    </xf>
    <xf numFmtId="0" fontId="6" fillId="0" borderId="23" xfId="1" applyBorder="1" applyAlignment="1">
      <alignment vertical="center"/>
    </xf>
    <xf numFmtId="0" fontId="6" fillId="0" borderId="36" xfId="1" applyBorder="1" applyAlignment="1">
      <alignment vertical="center"/>
    </xf>
    <xf numFmtId="0" fontId="6" fillId="0" borderId="23" xfId="1" applyBorder="1" applyAlignment="1">
      <alignment vertical="center" textRotation="255" wrapText="1"/>
    </xf>
    <xf numFmtId="0" fontId="6" fillId="0" borderId="36" xfId="1" applyBorder="1" applyAlignment="1">
      <alignment vertical="center" textRotation="255" wrapText="1"/>
    </xf>
    <xf numFmtId="0" fontId="9" fillId="2" borderId="37" xfId="0" applyFont="1" applyFill="1" applyBorder="1" applyAlignment="1">
      <alignment horizontal="center" vertical="center" wrapText="1"/>
    </xf>
    <xf numFmtId="0" fontId="0" fillId="0" borderId="37" xfId="0" applyBorder="1" applyAlignment="1">
      <alignment horizontal="center" vertical="center"/>
    </xf>
    <xf numFmtId="0" fontId="6" fillId="0" borderId="27" xfId="1" applyBorder="1" applyAlignment="1">
      <alignment vertical="center" textRotation="255"/>
    </xf>
    <xf numFmtId="0" fontId="23" fillId="6" borderId="24" xfId="0" applyFont="1" applyFill="1" applyBorder="1" applyAlignment="1">
      <alignment horizontal="center" vertical="center"/>
    </xf>
    <xf numFmtId="0" fontId="0" fillId="6" borderId="24" xfId="0" applyFill="1" applyBorder="1" applyAlignment="1">
      <alignment horizontal="center" vertical="center"/>
    </xf>
    <xf numFmtId="0" fontId="9" fillId="6" borderId="24" xfId="0" applyFont="1" applyFill="1" applyBorder="1" applyAlignment="1">
      <alignment horizontal="center" vertical="center"/>
    </xf>
    <xf numFmtId="0" fontId="9" fillId="11" borderId="12" xfId="0" applyFont="1" applyFill="1" applyBorder="1" applyAlignment="1">
      <alignment horizontal="center" vertical="center"/>
    </xf>
    <xf numFmtId="0" fontId="0" fillId="11" borderId="14" xfId="0" applyFill="1" applyBorder="1" applyAlignment="1">
      <alignment horizontal="center" vertical="center"/>
    </xf>
    <xf numFmtId="176" fontId="9" fillId="2" borderId="9" xfId="0" applyNumberFormat="1" applyFont="1" applyFill="1" applyBorder="1" applyAlignment="1">
      <alignment horizontal="center" vertical="center"/>
    </xf>
    <xf numFmtId="176" fontId="9" fillId="2" borderId="10" xfId="0" applyNumberFormat="1" applyFont="1" applyFill="1" applyBorder="1" applyAlignment="1">
      <alignment horizontal="center" vertical="center"/>
    </xf>
    <xf numFmtId="176" fontId="9" fillId="2" borderId="11" xfId="0" applyNumberFormat="1" applyFont="1" applyFill="1" applyBorder="1" applyAlignment="1">
      <alignment horizontal="center" vertical="center"/>
    </xf>
    <xf numFmtId="176" fontId="9" fillId="2" borderId="12" xfId="0" applyNumberFormat="1" applyFont="1" applyFill="1" applyBorder="1" applyAlignment="1">
      <alignment horizontal="center" vertical="center"/>
    </xf>
    <xf numFmtId="176" fontId="9" fillId="2" borderId="13" xfId="0" applyNumberFormat="1" applyFont="1" applyFill="1" applyBorder="1" applyAlignment="1">
      <alignment horizontal="center" vertical="center"/>
    </xf>
    <xf numFmtId="176" fontId="9" fillId="2" borderId="14" xfId="0" applyNumberFormat="1" applyFont="1" applyFill="1" applyBorder="1" applyAlignment="1">
      <alignment horizontal="center" vertical="center"/>
    </xf>
    <xf numFmtId="176" fontId="9" fillId="13" borderId="12" xfId="0" applyNumberFormat="1" applyFont="1" applyFill="1" applyBorder="1" applyAlignment="1">
      <alignment horizontal="center" vertical="center"/>
    </xf>
    <xf numFmtId="176" fontId="9" fillId="13" borderId="13" xfId="0" applyNumberFormat="1" applyFont="1" applyFill="1" applyBorder="1" applyAlignment="1">
      <alignment horizontal="center" vertical="center"/>
    </xf>
    <xf numFmtId="176" fontId="9" fillId="13" borderId="14" xfId="0" applyNumberFormat="1" applyFont="1" applyFill="1" applyBorder="1" applyAlignment="1">
      <alignment horizontal="center" vertical="center"/>
    </xf>
    <xf numFmtId="176" fontId="9" fillId="16" borderId="12" xfId="0" applyNumberFormat="1" applyFont="1" applyFill="1" applyBorder="1" applyAlignment="1">
      <alignment horizontal="center" vertical="center"/>
    </xf>
    <xf numFmtId="176" fontId="9" fillId="16" borderId="13" xfId="0" applyNumberFormat="1" applyFont="1" applyFill="1" applyBorder="1" applyAlignment="1">
      <alignment horizontal="center" vertical="center"/>
    </xf>
    <xf numFmtId="176" fontId="9" fillId="16" borderId="14" xfId="0" applyNumberFormat="1" applyFont="1" applyFill="1" applyBorder="1" applyAlignment="1">
      <alignment horizontal="center" vertical="center"/>
    </xf>
    <xf numFmtId="176" fontId="9" fillId="16" borderId="9" xfId="0" applyNumberFormat="1" applyFont="1" applyFill="1" applyBorder="1" applyAlignment="1">
      <alignment horizontal="center" vertical="center"/>
    </xf>
    <xf numFmtId="176" fontId="9" fillId="16" borderId="10" xfId="0" applyNumberFormat="1" applyFont="1" applyFill="1" applyBorder="1" applyAlignment="1">
      <alignment horizontal="center" vertical="center"/>
    </xf>
    <xf numFmtId="176" fontId="9" fillId="16" borderId="11" xfId="0" applyNumberFormat="1" applyFont="1" applyFill="1" applyBorder="1" applyAlignment="1">
      <alignment horizontal="center" vertical="center"/>
    </xf>
    <xf numFmtId="176" fontId="9" fillId="13" borderId="9" xfId="0" applyNumberFormat="1" applyFont="1" applyFill="1" applyBorder="1" applyAlignment="1">
      <alignment horizontal="center" vertical="center"/>
    </xf>
    <xf numFmtId="176" fontId="9" fillId="13" borderId="10" xfId="0" applyNumberFormat="1" applyFont="1" applyFill="1" applyBorder="1" applyAlignment="1">
      <alignment horizontal="center" vertical="center"/>
    </xf>
    <xf numFmtId="176" fontId="9" fillId="13" borderId="11" xfId="0" applyNumberFormat="1" applyFont="1" applyFill="1" applyBorder="1" applyAlignment="1">
      <alignment horizontal="center" vertical="center"/>
    </xf>
    <xf numFmtId="0" fontId="0" fillId="0" borderId="4" xfId="0" applyBorder="1" applyAlignment="1">
      <alignment horizontal="center" vertical="center"/>
    </xf>
    <xf numFmtId="0" fontId="0" fillId="0" borderId="6" xfId="0" applyBorder="1">
      <alignment vertical="center"/>
    </xf>
  </cellXfs>
  <cellStyles count="5">
    <cellStyle name="パーセント" xfId="3" builtinId="5"/>
    <cellStyle name="ハイパーリンク" xfId="1" builtinId="8"/>
    <cellStyle name="桁区切り" xfId="2" builtinId="6"/>
    <cellStyle name="通貨" xfId="4" builtinId="7"/>
    <cellStyle name="標準" xfId="0" builtinId="0"/>
  </cellStyles>
  <dxfs count="0"/>
  <tableStyles count="0" defaultTableStyle="TableStyleMedium2" defaultPivotStyle="PivotStyleLight16"/>
  <colors>
    <mruColors>
      <color rgb="FFDEEBF7"/>
      <color rgb="FF000000"/>
      <color rgb="FF5B9BD5"/>
      <color rgb="FFFFFF00"/>
      <color rgb="FFFFFF85"/>
      <color rgb="FFFFF2CC"/>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3.xml"/><Relationship Id="rId3" Type="http://schemas.openxmlformats.org/officeDocument/2006/relationships/worksheet" Target="worksheets/sheet3.xml"/><Relationship Id="rId21"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2.xml"/><Relationship Id="rId2" Type="http://schemas.openxmlformats.org/officeDocument/2006/relationships/worksheet" Target="worksheets/sheet2.xml"/><Relationship Id="rId16" Type="http://schemas.openxmlformats.org/officeDocument/2006/relationships/externalLink" Target="externalLinks/externalLink1.xml"/><Relationship Id="rId20" Type="http://schemas.openxmlformats.org/officeDocument/2006/relationships/externalLink" Target="externalLinks/externalLink5.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externalLink" Target="externalLinks/externalLink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ja-JP" altLang="en-US"/>
              <a:t>環状通：南</a:t>
            </a:r>
            <a:r>
              <a:rPr lang="en-US" altLang="ja-JP"/>
              <a:t>19</a:t>
            </a:r>
            <a:r>
              <a:rPr lang="ja-JP" altLang="en-US"/>
              <a:t>西</a:t>
            </a:r>
            <a:r>
              <a:rPr lang="en-US" altLang="ja-JP"/>
              <a:t>6</a:t>
            </a:r>
            <a:r>
              <a:rPr lang="ja-JP" altLang="en-US"/>
              <a:t>・</a:t>
            </a:r>
            <a:r>
              <a:rPr lang="en-US" altLang="ja-JP"/>
              <a:t>7</a:t>
            </a:r>
            <a:r>
              <a:rPr lang="ja-JP" altLang="en-US"/>
              <a:t>　山鼻市電通り</a:t>
            </a:r>
            <a:endParaRPr lang="ja-JP"/>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ja-JP"/>
        </a:p>
      </c:txPr>
    </c:title>
    <c:autoTitleDeleted val="0"/>
    <c:plotArea>
      <c:layout>
        <c:manualLayout>
          <c:layoutTarget val="inner"/>
          <c:xMode val="edge"/>
          <c:yMode val="edge"/>
          <c:x val="7.1275584751484586E-2"/>
          <c:y val="0.16024323308343896"/>
          <c:w val="0.92509522737807404"/>
          <c:h val="0.7368618491401725"/>
        </c:manualLayout>
      </c:layout>
      <c:lineChart>
        <c:grouping val="standard"/>
        <c:varyColors val="0"/>
        <c:ser>
          <c:idx val="0"/>
          <c:order val="0"/>
          <c:tx>
            <c:strRef>
              <c:f>Ref_A!$AI$3</c:f>
              <c:strCache>
                <c:ptCount val="1"/>
                <c:pt idx="0">
                  <c:v>東向</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Ref_A!$AJ$2:$BG$2</c:f>
              <c:strCache>
                <c:ptCount val="24"/>
                <c:pt idx="0">
                  <c:v>8時</c:v>
                </c:pt>
                <c:pt idx="1">
                  <c:v>9時</c:v>
                </c:pt>
                <c:pt idx="2">
                  <c:v>10時</c:v>
                </c:pt>
                <c:pt idx="3">
                  <c:v>11時</c:v>
                </c:pt>
                <c:pt idx="4">
                  <c:v>12時</c:v>
                </c:pt>
                <c:pt idx="5">
                  <c:v>13時</c:v>
                </c:pt>
                <c:pt idx="6">
                  <c:v>14時</c:v>
                </c:pt>
                <c:pt idx="7">
                  <c:v>15時</c:v>
                </c:pt>
                <c:pt idx="8">
                  <c:v>16時</c:v>
                </c:pt>
                <c:pt idx="9">
                  <c:v>17時</c:v>
                </c:pt>
                <c:pt idx="10">
                  <c:v>18時</c:v>
                </c:pt>
                <c:pt idx="11">
                  <c:v>19時</c:v>
                </c:pt>
                <c:pt idx="12">
                  <c:v>20時</c:v>
                </c:pt>
                <c:pt idx="13">
                  <c:v>21時</c:v>
                </c:pt>
                <c:pt idx="14">
                  <c:v>22時</c:v>
                </c:pt>
                <c:pt idx="15">
                  <c:v>23時</c:v>
                </c:pt>
                <c:pt idx="16">
                  <c:v>24時</c:v>
                </c:pt>
                <c:pt idx="17">
                  <c:v>1時</c:v>
                </c:pt>
                <c:pt idx="18">
                  <c:v>2時</c:v>
                </c:pt>
                <c:pt idx="19">
                  <c:v>3時</c:v>
                </c:pt>
                <c:pt idx="20">
                  <c:v>4時</c:v>
                </c:pt>
                <c:pt idx="21">
                  <c:v>5時</c:v>
                </c:pt>
                <c:pt idx="22">
                  <c:v>6時</c:v>
                </c:pt>
                <c:pt idx="23">
                  <c:v>7時</c:v>
                </c:pt>
              </c:strCache>
            </c:strRef>
          </c:cat>
          <c:val>
            <c:numRef>
              <c:f>Ref_A!$AJ$3:$BG$3</c:f>
              <c:numCache>
                <c:formatCode>0.00</c:formatCode>
                <c:ptCount val="24"/>
                <c:pt idx="0">
                  <c:v>0.82414583333333336</c:v>
                </c:pt>
                <c:pt idx="1">
                  <c:v>0.75481250000000011</c:v>
                </c:pt>
                <c:pt idx="2">
                  <c:v>0.75752083333333342</c:v>
                </c:pt>
                <c:pt idx="3">
                  <c:v>0.69495833333333346</c:v>
                </c:pt>
                <c:pt idx="4">
                  <c:v>0.66327083333333337</c:v>
                </c:pt>
                <c:pt idx="5">
                  <c:v>0.7141875000000002</c:v>
                </c:pt>
                <c:pt idx="6">
                  <c:v>0.73991666666666678</c:v>
                </c:pt>
                <c:pt idx="7">
                  <c:v>0.7702500000000001</c:v>
                </c:pt>
                <c:pt idx="8">
                  <c:v>0.76645833333333346</c:v>
                </c:pt>
                <c:pt idx="9">
                  <c:v>0.95658333333333345</c:v>
                </c:pt>
                <c:pt idx="10">
                  <c:v>0.89077083333333351</c:v>
                </c:pt>
                <c:pt idx="11">
                  <c:v>0.60856250000000001</c:v>
                </c:pt>
                <c:pt idx="12">
                  <c:v>0.47206250000000005</c:v>
                </c:pt>
                <c:pt idx="13">
                  <c:v>0.37537500000000001</c:v>
                </c:pt>
                <c:pt idx="14">
                  <c:v>0.26433333333333331</c:v>
                </c:pt>
                <c:pt idx="15">
                  <c:v>0.15762500000000002</c:v>
                </c:pt>
                <c:pt idx="16">
                  <c:v>0.10020833333333334</c:v>
                </c:pt>
                <c:pt idx="17">
                  <c:v>7.8812500000000008E-2</c:v>
                </c:pt>
                <c:pt idx="18">
                  <c:v>5.9312500000000004E-2</c:v>
                </c:pt>
                <c:pt idx="19">
                  <c:v>4.6312500000000006E-2</c:v>
                </c:pt>
                <c:pt idx="20">
                  <c:v>7.0145833333333352E-2</c:v>
                </c:pt>
                <c:pt idx="21">
                  <c:v>0.12106250000000002</c:v>
                </c:pt>
                <c:pt idx="22">
                  <c:v>0.38322916666666673</c:v>
                </c:pt>
                <c:pt idx="23">
                  <c:v>0.78</c:v>
                </c:pt>
              </c:numCache>
            </c:numRef>
          </c:val>
          <c:smooth val="0"/>
          <c:extLst>
            <c:ext xmlns:c16="http://schemas.microsoft.com/office/drawing/2014/chart" uri="{C3380CC4-5D6E-409C-BE32-E72D297353CC}">
              <c16:uniqueId val="{00000000-70FE-4278-93BF-97C46FF9438A}"/>
            </c:ext>
          </c:extLst>
        </c:ser>
        <c:ser>
          <c:idx val="1"/>
          <c:order val="1"/>
          <c:tx>
            <c:strRef>
              <c:f>Ref_A!$AI$4</c:f>
              <c:strCache>
                <c:ptCount val="1"/>
                <c:pt idx="0">
                  <c:v>西向</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f>Ref_A!$AJ$2:$BG$2</c:f>
              <c:strCache>
                <c:ptCount val="24"/>
                <c:pt idx="0">
                  <c:v>8時</c:v>
                </c:pt>
                <c:pt idx="1">
                  <c:v>9時</c:v>
                </c:pt>
                <c:pt idx="2">
                  <c:v>10時</c:v>
                </c:pt>
                <c:pt idx="3">
                  <c:v>11時</c:v>
                </c:pt>
                <c:pt idx="4">
                  <c:v>12時</c:v>
                </c:pt>
                <c:pt idx="5">
                  <c:v>13時</c:v>
                </c:pt>
                <c:pt idx="6">
                  <c:v>14時</c:v>
                </c:pt>
                <c:pt idx="7">
                  <c:v>15時</c:v>
                </c:pt>
                <c:pt idx="8">
                  <c:v>16時</c:v>
                </c:pt>
                <c:pt idx="9">
                  <c:v>17時</c:v>
                </c:pt>
                <c:pt idx="10">
                  <c:v>18時</c:v>
                </c:pt>
                <c:pt idx="11">
                  <c:v>19時</c:v>
                </c:pt>
                <c:pt idx="12">
                  <c:v>20時</c:v>
                </c:pt>
                <c:pt idx="13">
                  <c:v>21時</c:v>
                </c:pt>
                <c:pt idx="14">
                  <c:v>22時</c:v>
                </c:pt>
                <c:pt idx="15">
                  <c:v>23時</c:v>
                </c:pt>
                <c:pt idx="16">
                  <c:v>24時</c:v>
                </c:pt>
                <c:pt idx="17">
                  <c:v>1時</c:v>
                </c:pt>
                <c:pt idx="18">
                  <c:v>2時</c:v>
                </c:pt>
                <c:pt idx="19">
                  <c:v>3時</c:v>
                </c:pt>
                <c:pt idx="20">
                  <c:v>4時</c:v>
                </c:pt>
                <c:pt idx="21">
                  <c:v>5時</c:v>
                </c:pt>
                <c:pt idx="22">
                  <c:v>6時</c:v>
                </c:pt>
                <c:pt idx="23">
                  <c:v>7時</c:v>
                </c:pt>
              </c:strCache>
            </c:strRef>
          </c:cat>
          <c:val>
            <c:numRef>
              <c:f>Ref_A!$AJ$4:$BG$4</c:f>
              <c:numCache>
                <c:formatCode>0.00</c:formatCode>
                <c:ptCount val="24"/>
                <c:pt idx="0">
                  <c:v>1.0335000000000001</c:v>
                </c:pt>
                <c:pt idx="1">
                  <c:v>0.76293750000000005</c:v>
                </c:pt>
                <c:pt idx="2">
                  <c:v>0.66245833333333348</c:v>
                </c:pt>
                <c:pt idx="3">
                  <c:v>0.62129166666666669</c:v>
                </c:pt>
                <c:pt idx="4">
                  <c:v>0.61722916666666672</c:v>
                </c:pt>
                <c:pt idx="5">
                  <c:v>0.68385416666666665</c:v>
                </c:pt>
                <c:pt idx="6">
                  <c:v>0.67627083333333338</c:v>
                </c:pt>
                <c:pt idx="7">
                  <c:v>0.72772916666666676</c:v>
                </c:pt>
                <c:pt idx="8">
                  <c:v>0.71716666666666673</c:v>
                </c:pt>
                <c:pt idx="9">
                  <c:v>0.83850000000000013</c:v>
                </c:pt>
                <c:pt idx="10">
                  <c:v>0.7865000000000002</c:v>
                </c:pt>
                <c:pt idx="11">
                  <c:v>0.55927083333333338</c:v>
                </c:pt>
                <c:pt idx="12">
                  <c:v>0.4092291666666667</c:v>
                </c:pt>
                <c:pt idx="13">
                  <c:v>0.30225000000000007</c:v>
                </c:pt>
                <c:pt idx="14">
                  <c:v>0.20962500000000003</c:v>
                </c:pt>
                <c:pt idx="15">
                  <c:v>0.13975000000000001</c:v>
                </c:pt>
                <c:pt idx="16">
                  <c:v>7.7729166666666669E-2</c:v>
                </c:pt>
                <c:pt idx="17">
                  <c:v>6.1479166666666682E-2</c:v>
                </c:pt>
                <c:pt idx="18">
                  <c:v>4.2791666666666672E-2</c:v>
                </c:pt>
                <c:pt idx="19">
                  <c:v>3.7916666666666675E-2</c:v>
                </c:pt>
                <c:pt idx="20">
                  <c:v>6.0125000000000005E-2</c:v>
                </c:pt>
                <c:pt idx="21">
                  <c:v>0.12133333333333335</c:v>
                </c:pt>
                <c:pt idx="22">
                  <c:v>0.3442291666666667</c:v>
                </c:pt>
                <c:pt idx="23">
                  <c:v>0.96795833333333348</c:v>
                </c:pt>
              </c:numCache>
            </c:numRef>
          </c:val>
          <c:smooth val="0"/>
          <c:extLst>
            <c:ext xmlns:c16="http://schemas.microsoft.com/office/drawing/2014/chart" uri="{C3380CC4-5D6E-409C-BE32-E72D297353CC}">
              <c16:uniqueId val="{00000001-70FE-4278-93BF-97C46FF9438A}"/>
            </c:ext>
          </c:extLst>
        </c:ser>
        <c:dLbls>
          <c:showLegendKey val="0"/>
          <c:showVal val="0"/>
          <c:showCatName val="0"/>
          <c:showSerName val="0"/>
          <c:showPercent val="0"/>
          <c:showBubbleSize val="0"/>
        </c:dLbls>
        <c:marker val="1"/>
        <c:smooth val="0"/>
        <c:axId val="160620552"/>
        <c:axId val="375538560"/>
      </c:lineChart>
      <c:catAx>
        <c:axId val="1606205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375538560"/>
        <c:crosses val="autoZero"/>
        <c:auto val="1"/>
        <c:lblAlgn val="ctr"/>
        <c:lblOffset val="100"/>
        <c:noMultiLvlLbl val="0"/>
      </c:catAx>
      <c:valAx>
        <c:axId val="375538560"/>
        <c:scaling>
          <c:orientation val="minMax"/>
          <c:max val="1.7500000000000002"/>
          <c:min val="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160620552"/>
        <c:crosses val="autoZero"/>
        <c:crossBetween val="between"/>
        <c:majorUnit val="0.25"/>
      </c:valAx>
      <c:spPr>
        <a:noFill/>
        <a:ln>
          <a:noFill/>
        </a:ln>
        <a:effectLst/>
      </c:spPr>
    </c:plotArea>
    <c:legend>
      <c:legendPos val="b"/>
      <c:layout>
        <c:manualLayout>
          <c:xMode val="edge"/>
          <c:yMode val="edge"/>
          <c:x val="0.67000731650113188"/>
          <c:y val="0.53463562046533941"/>
          <c:w val="0.19046081003307233"/>
          <c:h val="0.15692070182482395"/>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ja-JP" altLang="en-US"/>
              <a:t>環状通：　南</a:t>
            </a:r>
            <a:r>
              <a:rPr lang="en-US" altLang="ja-JP"/>
              <a:t>10</a:t>
            </a:r>
            <a:r>
              <a:rPr lang="ja-JP" altLang="en-US"/>
              <a:t>西</a:t>
            </a:r>
            <a:r>
              <a:rPr lang="en-US" altLang="ja-JP"/>
              <a:t>22</a:t>
            </a:r>
            <a:endParaRPr lang="ja-JP"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ja-JP"/>
        </a:p>
      </c:txPr>
    </c:title>
    <c:autoTitleDeleted val="0"/>
    <c:plotArea>
      <c:layout>
        <c:manualLayout>
          <c:layoutTarget val="inner"/>
          <c:xMode val="edge"/>
          <c:yMode val="edge"/>
          <c:x val="6.4101276178305411E-2"/>
          <c:y val="0.19746463452110327"/>
          <c:w val="0.91300476708881462"/>
          <c:h val="0.70476851409022545"/>
        </c:manualLayout>
      </c:layout>
      <c:lineChart>
        <c:grouping val="standard"/>
        <c:varyColors val="0"/>
        <c:ser>
          <c:idx val="0"/>
          <c:order val="0"/>
          <c:tx>
            <c:strRef>
              <c:f>Ref_A!$AI$63</c:f>
              <c:strCache>
                <c:ptCount val="1"/>
                <c:pt idx="0">
                  <c:v>南向</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Ref_A!$AJ$2:$BG$2</c:f>
              <c:strCache>
                <c:ptCount val="24"/>
                <c:pt idx="0">
                  <c:v>8時</c:v>
                </c:pt>
                <c:pt idx="1">
                  <c:v>9時</c:v>
                </c:pt>
                <c:pt idx="2">
                  <c:v>10時</c:v>
                </c:pt>
                <c:pt idx="3">
                  <c:v>11時</c:v>
                </c:pt>
                <c:pt idx="4">
                  <c:v>12時</c:v>
                </c:pt>
                <c:pt idx="5">
                  <c:v>13時</c:v>
                </c:pt>
                <c:pt idx="6">
                  <c:v>14時</c:v>
                </c:pt>
                <c:pt idx="7">
                  <c:v>15時</c:v>
                </c:pt>
                <c:pt idx="8">
                  <c:v>16時</c:v>
                </c:pt>
                <c:pt idx="9">
                  <c:v>17時</c:v>
                </c:pt>
                <c:pt idx="10">
                  <c:v>18時</c:v>
                </c:pt>
                <c:pt idx="11">
                  <c:v>19時</c:v>
                </c:pt>
                <c:pt idx="12">
                  <c:v>20時</c:v>
                </c:pt>
                <c:pt idx="13">
                  <c:v>21時</c:v>
                </c:pt>
                <c:pt idx="14">
                  <c:v>22時</c:v>
                </c:pt>
                <c:pt idx="15">
                  <c:v>23時</c:v>
                </c:pt>
                <c:pt idx="16">
                  <c:v>24時</c:v>
                </c:pt>
                <c:pt idx="17">
                  <c:v>1時</c:v>
                </c:pt>
                <c:pt idx="18">
                  <c:v>2時</c:v>
                </c:pt>
                <c:pt idx="19">
                  <c:v>3時</c:v>
                </c:pt>
                <c:pt idx="20">
                  <c:v>4時</c:v>
                </c:pt>
                <c:pt idx="21">
                  <c:v>5時</c:v>
                </c:pt>
                <c:pt idx="22">
                  <c:v>6時</c:v>
                </c:pt>
                <c:pt idx="23">
                  <c:v>7時</c:v>
                </c:pt>
              </c:strCache>
            </c:strRef>
          </c:cat>
          <c:val>
            <c:numRef>
              <c:f>Ref_A!$AJ$63:$BG$63</c:f>
              <c:numCache>
                <c:formatCode>0.00</c:formatCode>
                <c:ptCount val="24"/>
                <c:pt idx="0">
                  <c:v>1.0085833333333334</c:v>
                </c:pt>
                <c:pt idx="1">
                  <c:v>0.86179166666666673</c:v>
                </c:pt>
                <c:pt idx="2">
                  <c:v>0.84418750000000009</c:v>
                </c:pt>
                <c:pt idx="3">
                  <c:v>0.84960416666666672</c:v>
                </c:pt>
                <c:pt idx="4">
                  <c:v>0.82468750000000013</c:v>
                </c:pt>
                <c:pt idx="5">
                  <c:v>0.82387500000000014</c:v>
                </c:pt>
                <c:pt idx="6">
                  <c:v>0.83281250000000018</c:v>
                </c:pt>
                <c:pt idx="7">
                  <c:v>0.88995833333333341</c:v>
                </c:pt>
                <c:pt idx="8">
                  <c:v>0.90431250000000007</c:v>
                </c:pt>
                <c:pt idx="9">
                  <c:v>1.0340416666666667</c:v>
                </c:pt>
                <c:pt idx="10">
                  <c:v>0.93302083333333341</c:v>
                </c:pt>
                <c:pt idx="11">
                  <c:v>0.74506250000000007</c:v>
                </c:pt>
                <c:pt idx="12">
                  <c:v>0.58608333333333351</c:v>
                </c:pt>
                <c:pt idx="13">
                  <c:v>0.456625</c:v>
                </c:pt>
                <c:pt idx="14">
                  <c:v>0.30685416666666671</c:v>
                </c:pt>
                <c:pt idx="15">
                  <c:v>0.18254166666666669</c:v>
                </c:pt>
                <c:pt idx="16">
                  <c:v>0.11185416666666667</c:v>
                </c:pt>
                <c:pt idx="17">
                  <c:v>8.2875000000000004E-2</c:v>
                </c:pt>
                <c:pt idx="18">
                  <c:v>5.9854166666666674E-2</c:v>
                </c:pt>
                <c:pt idx="19">
                  <c:v>5.4166666666666669E-2</c:v>
                </c:pt>
                <c:pt idx="20">
                  <c:v>6.8791666666666668E-2</c:v>
                </c:pt>
                <c:pt idx="21">
                  <c:v>0.17929166666666668</c:v>
                </c:pt>
                <c:pt idx="22">
                  <c:v>0.48289583333333336</c:v>
                </c:pt>
                <c:pt idx="23">
                  <c:v>0.96145833333333341</c:v>
                </c:pt>
              </c:numCache>
            </c:numRef>
          </c:val>
          <c:smooth val="0"/>
          <c:extLst>
            <c:ext xmlns:c16="http://schemas.microsoft.com/office/drawing/2014/chart" uri="{C3380CC4-5D6E-409C-BE32-E72D297353CC}">
              <c16:uniqueId val="{00000000-FD18-46DB-9166-6F5687919E66}"/>
            </c:ext>
          </c:extLst>
        </c:ser>
        <c:ser>
          <c:idx val="1"/>
          <c:order val="1"/>
          <c:tx>
            <c:strRef>
              <c:f>Ref_A!$AI$64</c:f>
              <c:strCache>
                <c:ptCount val="1"/>
                <c:pt idx="0">
                  <c:v>北向</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f>Ref_A!$AJ$2:$BG$2</c:f>
              <c:strCache>
                <c:ptCount val="24"/>
                <c:pt idx="0">
                  <c:v>8時</c:v>
                </c:pt>
                <c:pt idx="1">
                  <c:v>9時</c:v>
                </c:pt>
                <c:pt idx="2">
                  <c:v>10時</c:v>
                </c:pt>
                <c:pt idx="3">
                  <c:v>11時</c:v>
                </c:pt>
                <c:pt idx="4">
                  <c:v>12時</c:v>
                </c:pt>
                <c:pt idx="5">
                  <c:v>13時</c:v>
                </c:pt>
                <c:pt idx="6">
                  <c:v>14時</c:v>
                </c:pt>
                <c:pt idx="7">
                  <c:v>15時</c:v>
                </c:pt>
                <c:pt idx="8">
                  <c:v>16時</c:v>
                </c:pt>
                <c:pt idx="9">
                  <c:v>17時</c:v>
                </c:pt>
                <c:pt idx="10">
                  <c:v>18時</c:v>
                </c:pt>
                <c:pt idx="11">
                  <c:v>19時</c:v>
                </c:pt>
                <c:pt idx="12">
                  <c:v>20時</c:v>
                </c:pt>
                <c:pt idx="13">
                  <c:v>21時</c:v>
                </c:pt>
                <c:pt idx="14">
                  <c:v>22時</c:v>
                </c:pt>
                <c:pt idx="15">
                  <c:v>23時</c:v>
                </c:pt>
                <c:pt idx="16">
                  <c:v>24時</c:v>
                </c:pt>
                <c:pt idx="17">
                  <c:v>1時</c:v>
                </c:pt>
                <c:pt idx="18">
                  <c:v>2時</c:v>
                </c:pt>
                <c:pt idx="19">
                  <c:v>3時</c:v>
                </c:pt>
                <c:pt idx="20">
                  <c:v>4時</c:v>
                </c:pt>
                <c:pt idx="21">
                  <c:v>5時</c:v>
                </c:pt>
                <c:pt idx="22">
                  <c:v>6時</c:v>
                </c:pt>
                <c:pt idx="23">
                  <c:v>7時</c:v>
                </c:pt>
              </c:strCache>
            </c:strRef>
          </c:cat>
          <c:val>
            <c:numRef>
              <c:f>Ref_A!$AJ$64:$BG$64</c:f>
              <c:numCache>
                <c:formatCode>0.00</c:formatCode>
                <c:ptCount val="24"/>
                <c:pt idx="0">
                  <c:v>1.1014791666666668</c:v>
                </c:pt>
                <c:pt idx="1">
                  <c:v>0.92652083333333346</c:v>
                </c:pt>
                <c:pt idx="2">
                  <c:v>0.86097916666666674</c:v>
                </c:pt>
                <c:pt idx="3">
                  <c:v>0.85989583333333341</c:v>
                </c:pt>
                <c:pt idx="4">
                  <c:v>0.83552083333333338</c:v>
                </c:pt>
                <c:pt idx="5">
                  <c:v>0.88860416666666675</c:v>
                </c:pt>
                <c:pt idx="6">
                  <c:v>0.88102083333333348</c:v>
                </c:pt>
                <c:pt idx="7">
                  <c:v>0.88887500000000008</c:v>
                </c:pt>
                <c:pt idx="8">
                  <c:v>0.86450000000000016</c:v>
                </c:pt>
                <c:pt idx="9">
                  <c:v>0.97527083333333342</c:v>
                </c:pt>
                <c:pt idx="10">
                  <c:v>0.90837500000000015</c:v>
                </c:pt>
                <c:pt idx="11">
                  <c:v>0.72204166666666669</c:v>
                </c:pt>
                <c:pt idx="12">
                  <c:v>0.53408333333333335</c:v>
                </c:pt>
                <c:pt idx="13">
                  <c:v>0.41004166666666669</c:v>
                </c:pt>
                <c:pt idx="14">
                  <c:v>0.2857291666666667</c:v>
                </c:pt>
                <c:pt idx="15">
                  <c:v>0.16900000000000001</c:v>
                </c:pt>
                <c:pt idx="16">
                  <c:v>0.11158333333333334</c:v>
                </c:pt>
                <c:pt idx="17">
                  <c:v>7.447916666666668E-2</c:v>
                </c:pt>
                <c:pt idx="18">
                  <c:v>6.852083333333335E-2</c:v>
                </c:pt>
                <c:pt idx="19">
                  <c:v>7.1770833333333339E-2</c:v>
                </c:pt>
                <c:pt idx="20">
                  <c:v>0.10508333333333333</c:v>
                </c:pt>
                <c:pt idx="21">
                  <c:v>0.17116666666666666</c:v>
                </c:pt>
                <c:pt idx="22">
                  <c:v>0.48235416666666675</c:v>
                </c:pt>
                <c:pt idx="23">
                  <c:v>1.0746666666666669</c:v>
                </c:pt>
              </c:numCache>
            </c:numRef>
          </c:val>
          <c:smooth val="0"/>
          <c:extLst>
            <c:ext xmlns:c16="http://schemas.microsoft.com/office/drawing/2014/chart" uri="{C3380CC4-5D6E-409C-BE32-E72D297353CC}">
              <c16:uniqueId val="{00000001-FD18-46DB-9166-6F5687919E66}"/>
            </c:ext>
          </c:extLst>
        </c:ser>
        <c:dLbls>
          <c:showLegendKey val="0"/>
          <c:showVal val="0"/>
          <c:showCatName val="0"/>
          <c:showSerName val="0"/>
          <c:showPercent val="0"/>
          <c:showBubbleSize val="0"/>
        </c:dLbls>
        <c:marker val="1"/>
        <c:smooth val="0"/>
        <c:axId val="377187376"/>
        <c:axId val="377187760"/>
      </c:lineChart>
      <c:catAx>
        <c:axId val="377187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377187760"/>
        <c:crosses val="autoZero"/>
        <c:auto val="1"/>
        <c:lblAlgn val="ctr"/>
        <c:lblOffset val="100"/>
        <c:noMultiLvlLbl val="0"/>
      </c:catAx>
      <c:valAx>
        <c:axId val="377187760"/>
        <c:scaling>
          <c:orientation val="minMax"/>
          <c:max val="1.7500000000000002"/>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377187376"/>
        <c:crosses val="autoZero"/>
        <c:crossBetween val="between"/>
        <c:majorUnit val="0.25"/>
      </c:valAx>
      <c:spPr>
        <a:noFill/>
        <a:ln>
          <a:noFill/>
        </a:ln>
        <a:effectLst/>
      </c:spPr>
    </c:plotArea>
    <c:legend>
      <c:legendPos val="b"/>
      <c:layout>
        <c:manualLayout>
          <c:xMode val="edge"/>
          <c:yMode val="edge"/>
          <c:x val="0.26250620908919581"/>
          <c:y val="0.71449320091468571"/>
          <c:w val="0.20979189442493643"/>
          <c:h val="8.723138822351429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ja-JP" altLang="en-US"/>
              <a:t>環状通：南</a:t>
            </a:r>
            <a:r>
              <a:rPr lang="en-US" altLang="ja-JP"/>
              <a:t>19</a:t>
            </a:r>
            <a:r>
              <a:rPr lang="ja-JP" altLang="en-US"/>
              <a:t>西</a:t>
            </a:r>
            <a:r>
              <a:rPr lang="en-US" altLang="ja-JP"/>
              <a:t>8/9</a:t>
            </a:r>
            <a:endParaRPr lang="ja-JP" alt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ja-JP"/>
        </a:p>
      </c:txPr>
    </c:title>
    <c:autoTitleDeleted val="0"/>
    <c:plotArea>
      <c:layout>
        <c:manualLayout>
          <c:layoutTarget val="inner"/>
          <c:xMode val="edge"/>
          <c:yMode val="edge"/>
          <c:x val="7.4483194895518495E-2"/>
          <c:y val="0.17935626376721392"/>
          <c:w val="0.90593820523330959"/>
          <c:h val="0.69843694855082405"/>
        </c:manualLayout>
      </c:layout>
      <c:lineChart>
        <c:grouping val="standard"/>
        <c:varyColors val="0"/>
        <c:ser>
          <c:idx val="0"/>
          <c:order val="0"/>
          <c:tx>
            <c:strRef>
              <c:f>Ref_A!$AI$15</c:f>
              <c:strCache>
                <c:ptCount val="1"/>
                <c:pt idx="0">
                  <c:v>東向</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Ref_A!$AJ$2:$BG$2</c:f>
              <c:strCache>
                <c:ptCount val="24"/>
                <c:pt idx="0">
                  <c:v>8時</c:v>
                </c:pt>
                <c:pt idx="1">
                  <c:v>9時</c:v>
                </c:pt>
                <c:pt idx="2">
                  <c:v>10時</c:v>
                </c:pt>
                <c:pt idx="3">
                  <c:v>11時</c:v>
                </c:pt>
                <c:pt idx="4">
                  <c:v>12時</c:v>
                </c:pt>
                <c:pt idx="5">
                  <c:v>13時</c:v>
                </c:pt>
                <c:pt idx="6">
                  <c:v>14時</c:v>
                </c:pt>
                <c:pt idx="7">
                  <c:v>15時</c:v>
                </c:pt>
                <c:pt idx="8">
                  <c:v>16時</c:v>
                </c:pt>
                <c:pt idx="9">
                  <c:v>17時</c:v>
                </c:pt>
                <c:pt idx="10">
                  <c:v>18時</c:v>
                </c:pt>
                <c:pt idx="11">
                  <c:v>19時</c:v>
                </c:pt>
                <c:pt idx="12">
                  <c:v>20時</c:v>
                </c:pt>
                <c:pt idx="13">
                  <c:v>21時</c:v>
                </c:pt>
                <c:pt idx="14">
                  <c:v>22時</c:v>
                </c:pt>
                <c:pt idx="15">
                  <c:v>23時</c:v>
                </c:pt>
                <c:pt idx="16">
                  <c:v>24時</c:v>
                </c:pt>
                <c:pt idx="17">
                  <c:v>1時</c:v>
                </c:pt>
                <c:pt idx="18">
                  <c:v>2時</c:v>
                </c:pt>
                <c:pt idx="19">
                  <c:v>3時</c:v>
                </c:pt>
                <c:pt idx="20">
                  <c:v>4時</c:v>
                </c:pt>
                <c:pt idx="21">
                  <c:v>5時</c:v>
                </c:pt>
                <c:pt idx="22">
                  <c:v>6時</c:v>
                </c:pt>
                <c:pt idx="23">
                  <c:v>7時</c:v>
                </c:pt>
              </c:strCache>
            </c:strRef>
          </c:cat>
          <c:val>
            <c:numRef>
              <c:f>Ref_A!$AJ$15:$BG$15</c:f>
              <c:numCache>
                <c:formatCode>0.00</c:formatCode>
                <c:ptCount val="24"/>
                <c:pt idx="0">
                  <c:v>0.66489583333333346</c:v>
                </c:pt>
                <c:pt idx="1">
                  <c:v>0.67897916666666669</c:v>
                </c:pt>
                <c:pt idx="2">
                  <c:v>0.6299583333333334</c:v>
                </c:pt>
                <c:pt idx="3">
                  <c:v>0.59014583333333337</c:v>
                </c:pt>
                <c:pt idx="4">
                  <c:v>0.58635416666666673</c:v>
                </c:pt>
                <c:pt idx="5">
                  <c:v>0.60585416666666669</c:v>
                </c:pt>
                <c:pt idx="6">
                  <c:v>0.6204791666666668</c:v>
                </c:pt>
                <c:pt idx="7">
                  <c:v>0.6402500000000001</c:v>
                </c:pt>
                <c:pt idx="8">
                  <c:v>0.6334791666666667</c:v>
                </c:pt>
                <c:pt idx="9">
                  <c:v>0.73422916666666671</c:v>
                </c:pt>
                <c:pt idx="10">
                  <c:v>0.68818750000000006</c:v>
                </c:pt>
                <c:pt idx="11">
                  <c:v>0.50239583333333337</c:v>
                </c:pt>
                <c:pt idx="12">
                  <c:v>0.41464583333333338</c:v>
                </c:pt>
                <c:pt idx="13">
                  <c:v>0.33204166666666668</c:v>
                </c:pt>
                <c:pt idx="14">
                  <c:v>0.21910416666666671</c:v>
                </c:pt>
                <c:pt idx="15">
                  <c:v>0.138125</c:v>
                </c:pt>
                <c:pt idx="16">
                  <c:v>8.5312500000000013E-2</c:v>
                </c:pt>
                <c:pt idx="17">
                  <c:v>6.310416666666667E-2</c:v>
                </c:pt>
                <c:pt idx="18">
                  <c:v>5.0375000000000003E-2</c:v>
                </c:pt>
                <c:pt idx="19">
                  <c:v>3.4125000000000003E-2</c:v>
                </c:pt>
                <c:pt idx="20">
                  <c:v>6.0666666666666674E-2</c:v>
                </c:pt>
                <c:pt idx="21">
                  <c:v>0.10129166666666667</c:v>
                </c:pt>
                <c:pt idx="22">
                  <c:v>0.30902083333333336</c:v>
                </c:pt>
                <c:pt idx="23">
                  <c:v>0.65243750000000011</c:v>
                </c:pt>
              </c:numCache>
            </c:numRef>
          </c:val>
          <c:smooth val="0"/>
          <c:extLst>
            <c:ext xmlns:c16="http://schemas.microsoft.com/office/drawing/2014/chart" uri="{C3380CC4-5D6E-409C-BE32-E72D297353CC}">
              <c16:uniqueId val="{00000000-A3D4-48B0-ADB9-087E2E2EB328}"/>
            </c:ext>
          </c:extLst>
        </c:ser>
        <c:ser>
          <c:idx val="1"/>
          <c:order val="1"/>
          <c:tx>
            <c:strRef>
              <c:f>Ref_A!$AI$16</c:f>
              <c:strCache>
                <c:ptCount val="1"/>
                <c:pt idx="0">
                  <c:v>西向</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f>Ref_A!$AJ$2:$BG$2</c:f>
              <c:strCache>
                <c:ptCount val="24"/>
                <c:pt idx="0">
                  <c:v>8時</c:v>
                </c:pt>
                <c:pt idx="1">
                  <c:v>9時</c:v>
                </c:pt>
                <c:pt idx="2">
                  <c:v>10時</c:v>
                </c:pt>
                <c:pt idx="3">
                  <c:v>11時</c:v>
                </c:pt>
                <c:pt idx="4">
                  <c:v>12時</c:v>
                </c:pt>
                <c:pt idx="5">
                  <c:v>13時</c:v>
                </c:pt>
                <c:pt idx="6">
                  <c:v>14時</c:v>
                </c:pt>
                <c:pt idx="7">
                  <c:v>15時</c:v>
                </c:pt>
                <c:pt idx="8">
                  <c:v>16時</c:v>
                </c:pt>
                <c:pt idx="9">
                  <c:v>17時</c:v>
                </c:pt>
                <c:pt idx="10">
                  <c:v>18時</c:v>
                </c:pt>
                <c:pt idx="11">
                  <c:v>19時</c:v>
                </c:pt>
                <c:pt idx="12">
                  <c:v>20時</c:v>
                </c:pt>
                <c:pt idx="13">
                  <c:v>21時</c:v>
                </c:pt>
                <c:pt idx="14">
                  <c:v>22時</c:v>
                </c:pt>
                <c:pt idx="15">
                  <c:v>23時</c:v>
                </c:pt>
                <c:pt idx="16">
                  <c:v>24時</c:v>
                </c:pt>
                <c:pt idx="17">
                  <c:v>1時</c:v>
                </c:pt>
                <c:pt idx="18">
                  <c:v>2時</c:v>
                </c:pt>
                <c:pt idx="19">
                  <c:v>3時</c:v>
                </c:pt>
                <c:pt idx="20">
                  <c:v>4時</c:v>
                </c:pt>
                <c:pt idx="21">
                  <c:v>5時</c:v>
                </c:pt>
                <c:pt idx="22">
                  <c:v>6時</c:v>
                </c:pt>
                <c:pt idx="23">
                  <c:v>7時</c:v>
                </c:pt>
              </c:strCache>
            </c:strRef>
          </c:cat>
          <c:val>
            <c:numRef>
              <c:f>Ref_A!$AJ$16:$BG$16</c:f>
              <c:numCache>
                <c:formatCode>0.00</c:formatCode>
                <c:ptCount val="24"/>
                <c:pt idx="0">
                  <c:v>0.51810416666666681</c:v>
                </c:pt>
                <c:pt idx="1">
                  <c:v>0.54545833333333338</c:v>
                </c:pt>
                <c:pt idx="2">
                  <c:v>0.50727083333333334</c:v>
                </c:pt>
                <c:pt idx="3">
                  <c:v>0.49643750000000009</c:v>
                </c:pt>
                <c:pt idx="4">
                  <c:v>0.44172916666666673</c:v>
                </c:pt>
                <c:pt idx="5">
                  <c:v>0.43550000000000005</c:v>
                </c:pt>
                <c:pt idx="6">
                  <c:v>0.49562500000000004</c:v>
                </c:pt>
                <c:pt idx="7">
                  <c:v>0.48722916666666671</c:v>
                </c:pt>
                <c:pt idx="8">
                  <c:v>0.4238541666666667</c:v>
                </c:pt>
                <c:pt idx="9">
                  <c:v>0.42222916666666671</c:v>
                </c:pt>
                <c:pt idx="10">
                  <c:v>0.3975833333333334</c:v>
                </c:pt>
                <c:pt idx="11">
                  <c:v>0.30306250000000007</c:v>
                </c:pt>
                <c:pt idx="12">
                  <c:v>0.27408333333333335</c:v>
                </c:pt>
                <c:pt idx="13">
                  <c:v>0.26595833333333335</c:v>
                </c:pt>
                <c:pt idx="14">
                  <c:v>0.13975000000000001</c:v>
                </c:pt>
                <c:pt idx="15">
                  <c:v>0.15816666666666671</c:v>
                </c:pt>
                <c:pt idx="16">
                  <c:v>8.7208333333333332E-2</c:v>
                </c:pt>
                <c:pt idx="17">
                  <c:v>4.9020833333333333E-2</c:v>
                </c:pt>
                <c:pt idx="18">
                  <c:v>6.5541666666666679E-2</c:v>
                </c:pt>
                <c:pt idx="19">
                  <c:v>3.3583333333333333E-2</c:v>
                </c:pt>
                <c:pt idx="20">
                  <c:v>5.5250000000000007E-2</c:v>
                </c:pt>
                <c:pt idx="21">
                  <c:v>0.12593750000000001</c:v>
                </c:pt>
                <c:pt idx="22">
                  <c:v>0.23481250000000001</c:v>
                </c:pt>
                <c:pt idx="23">
                  <c:v>0.51106250000000009</c:v>
                </c:pt>
              </c:numCache>
            </c:numRef>
          </c:val>
          <c:smooth val="0"/>
          <c:extLst>
            <c:ext xmlns:c16="http://schemas.microsoft.com/office/drawing/2014/chart" uri="{C3380CC4-5D6E-409C-BE32-E72D297353CC}">
              <c16:uniqueId val="{00000001-A3D4-48B0-ADB9-087E2E2EB328}"/>
            </c:ext>
          </c:extLst>
        </c:ser>
        <c:dLbls>
          <c:showLegendKey val="0"/>
          <c:showVal val="0"/>
          <c:showCatName val="0"/>
          <c:showSerName val="0"/>
          <c:showPercent val="0"/>
          <c:showBubbleSize val="0"/>
        </c:dLbls>
        <c:marker val="1"/>
        <c:smooth val="0"/>
        <c:axId val="403484600"/>
        <c:axId val="403484208"/>
      </c:lineChart>
      <c:catAx>
        <c:axId val="4034846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403484208"/>
        <c:crosses val="autoZero"/>
        <c:auto val="1"/>
        <c:lblAlgn val="ctr"/>
        <c:lblOffset val="100"/>
        <c:noMultiLvlLbl val="0"/>
      </c:catAx>
      <c:valAx>
        <c:axId val="403484208"/>
        <c:scaling>
          <c:orientation val="minMax"/>
          <c:max val="1.7500000000000002"/>
          <c:min val="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403484600"/>
        <c:crosses val="autoZero"/>
        <c:crossBetween val="between"/>
        <c:majorUnit val="0.25"/>
      </c:valAx>
      <c:spPr>
        <a:noFill/>
        <a:ln>
          <a:noFill/>
        </a:ln>
        <a:effectLst/>
      </c:spPr>
    </c:plotArea>
    <c:legend>
      <c:legendPos val="b"/>
      <c:layout>
        <c:manualLayout>
          <c:xMode val="edge"/>
          <c:yMode val="edge"/>
          <c:x val="0.26886299709504624"/>
          <c:y val="0.20671089073631457"/>
          <c:w val="0.17941055861745564"/>
          <c:h val="9.107734098735327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ja-JP" altLang="en-US"/>
              <a:t>環状通：南</a:t>
            </a:r>
            <a:r>
              <a:rPr lang="en-US" altLang="ja-JP"/>
              <a:t>19</a:t>
            </a:r>
            <a:r>
              <a:rPr lang="ja-JP" altLang="en-US"/>
              <a:t>西</a:t>
            </a:r>
            <a:r>
              <a:rPr lang="en-US" altLang="ja-JP"/>
              <a:t>10/11</a:t>
            </a:r>
            <a:r>
              <a:rPr lang="ja-JP" altLang="en-US"/>
              <a:t>　石山通り</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ja-JP"/>
        </a:p>
      </c:txPr>
    </c:title>
    <c:autoTitleDeleted val="0"/>
    <c:plotArea>
      <c:layout>
        <c:manualLayout>
          <c:layoutTarget val="inner"/>
          <c:xMode val="edge"/>
          <c:yMode val="edge"/>
          <c:x val="5.5470679455516626E-2"/>
          <c:y val="0.17801943925014163"/>
          <c:w val="0.92471780646689228"/>
          <c:h val="0.7338412334031017"/>
        </c:manualLayout>
      </c:layout>
      <c:lineChart>
        <c:grouping val="standard"/>
        <c:varyColors val="0"/>
        <c:ser>
          <c:idx val="0"/>
          <c:order val="0"/>
          <c:tx>
            <c:strRef>
              <c:f>Ref_A!$AI$27</c:f>
              <c:strCache>
                <c:ptCount val="1"/>
                <c:pt idx="0">
                  <c:v>東向</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Ref_A!$AJ$2:$BG$2</c:f>
              <c:strCache>
                <c:ptCount val="24"/>
                <c:pt idx="0">
                  <c:v>8時</c:v>
                </c:pt>
                <c:pt idx="1">
                  <c:v>9時</c:v>
                </c:pt>
                <c:pt idx="2">
                  <c:v>10時</c:v>
                </c:pt>
                <c:pt idx="3">
                  <c:v>11時</c:v>
                </c:pt>
                <c:pt idx="4">
                  <c:v>12時</c:v>
                </c:pt>
                <c:pt idx="5">
                  <c:v>13時</c:v>
                </c:pt>
                <c:pt idx="6">
                  <c:v>14時</c:v>
                </c:pt>
                <c:pt idx="7">
                  <c:v>15時</c:v>
                </c:pt>
                <c:pt idx="8">
                  <c:v>16時</c:v>
                </c:pt>
                <c:pt idx="9">
                  <c:v>17時</c:v>
                </c:pt>
                <c:pt idx="10">
                  <c:v>18時</c:v>
                </c:pt>
                <c:pt idx="11">
                  <c:v>19時</c:v>
                </c:pt>
                <c:pt idx="12">
                  <c:v>20時</c:v>
                </c:pt>
                <c:pt idx="13">
                  <c:v>21時</c:v>
                </c:pt>
                <c:pt idx="14">
                  <c:v>22時</c:v>
                </c:pt>
                <c:pt idx="15">
                  <c:v>23時</c:v>
                </c:pt>
                <c:pt idx="16">
                  <c:v>24時</c:v>
                </c:pt>
                <c:pt idx="17">
                  <c:v>1時</c:v>
                </c:pt>
                <c:pt idx="18">
                  <c:v>2時</c:v>
                </c:pt>
                <c:pt idx="19">
                  <c:v>3時</c:v>
                </c:pt>
                <c:pt idx="20">
                  <c:v>4時</c:v>
                </c:pt>
                <c:pt idx="21">
                  <c:v>5時</c:v>
                </c:pt>
                <c:pt idx="22">
                  <c:v>6時</c:v>
                </c:pt>
                <c:pt idx="23">
                  <c:v>7時</c:v>
                </c:pt>
              </c:strCache>
            </c:strRef>
          </c:cat>
          <c:val>
            <c:numRef>
              <c:f>Ref_A!$AJ$27:$BG$27</c:f>
              <c:numCache>
                <c:formatCode>0.00</c:formatCode>
                <c:ptCount val="24"/>
                <c:pt idx="0">
                  <c:v>0.55304166666666676</c:v>
                </c:pt>
                <c:pt idx="1">
                  <c:v>0.54870833333333335</c:v>
                </c:pt>
                <c:pt idx="2">
                  <c:v>0.58825000000000005</c:v>
                </c:pt>
                <c:pt idx="3">
                  <c:v>0.55656250000000007</c:v>
                </c:pt>
                <c:pt idx="4">
                  <c:v>0.5679375000000001</c:v>
                </c:pt>
                <c:pt idx="5">
                  <c:v>0.53300000000000003</c:v>
                </c:pt>
                <c:pt idx="6">
                  <c:v>0.55818750000000006</c:v>
                </c:pt>
                <c:pt idx="7">
                  <c:v>0.60341666666666671</c:v>
                </c:pt>
                <c:pt idx="8">
                  <c:v>0.58987500000000015</c:v>
                </c:pt>
                <c:pt idx="9">
                  <c:v>0.68304166666666677</c:v>
                </c:pt>
                <c:pt idx="10">
                  <c:v>0.60179166666666672</c:v>
                </c:pt>
                <c:pt idx="11">
                  <c:v>0.46393750000000011</c:v>
                </c:pt>
                <c:pt idx="12">
                  <c:v>0.36345833333333333</c:v>
                </c:pt>
                <c:pt idx="13">
                  <c:v>0.32391666666666669</c:v>
                </c:pt>
                <c:pt idx="14">
                  <c:v>0.21585416666666668</c:v>
                </c:pt>
                <c:pt idx="15">
                  <c:v>0.13541666666666669</c:v>
                </c:pt>
                <c:pt idx="16">
                  <c:v>8.5854166666666676E-2</c:v>
                </c:pt>
                <c:pt idx="17">
                  <c:v>5.6333333333333339E-2</c:v>
                </c:pt>
                <c:pt idx="18">
                  <c:v>4.3875000000000004E-2</c:v>
                </c:pt>
                <c:pt idx="19">
                  <c:v>2.8708333333333336E-2</c:v>
                </c:pt>
                <c:pt idx="20">
                  <c:v>5.1187500000000004E-2</c:v>
                </c:pt>
                <c:pt idx="21">
                  <c:v>9.5062500000000008E-2</c:v>
                </c:pt>
                <c:pt idx="22">
                  <c:v>0.29277083333333337</c:v>
                </c:pt>
                <c:pt idx="23">
                  <c:v>0.60152083333333339</c:v>
                </c:pt>
              </c:numCache>
            </c:numRef>
          </c:val>
          <c:smooth val="0"/>
          <c:extLst>
            <c:ext xmlns:c16="http://schemas.microsoft.com/office/drawing/2014/chart" uri="{C3380CC4-5D6E-409C-BE32-E72D297353CC}">
              <c16:uniqueId val="{00000000-2A66-4CB6-B79B-EBF00DC28BD9}"/>
            </c:ext>
          </c:extLst>
        </c:ser>
        <c:ser>
          <c:idx val="1"/>
          <c:order val="1"/>
          <c:tx>
            <c:strRef>
              <c:f>Ref_A!$AI$28</c:f>
              <c:strCache>
                <c:ptCount val="1"/>
                <c:pt idx="0">
                  <c:v>西向</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f>Ref_A!$AJ$2:$BG$2</c:f>
              <c:strCache>
                <c:ptCount val="24"/>
                <c:pt idx="0">
                  <c:v>8時</c:v>
                </c:pt>
                <c:pt idx="1">
                  <c:v>9時</c:v>
                </c:pt>
                <c:pt idx="2">
                  <c:v>10時</c:v>
                </c:pt>
                <c:pt idx="3">
                  <c:v>11時</c:v>
                </c:pt>
                <c:pt idx="4">
                  <c:v>12時</c:v>
                </c:pt>
                <c:pt idx="5">
                  <c:v>13時</c:v>
                </c:pt>
                <c:pt idx="6">
                  <c:v>14時</c:v>
                </c:pt>
                <c:pt idx="7">
                  <c:v>15時</c:v>
                </c:pt>
                <c:pt idx="8">
                  <c:v>16時</c:v>
                </c:pt>
                <c:pt idx="9">
                  <c:v>17時</c:v>
                </c:pt>
                <c:pt idx="10">
                  <c:v>18時</c:v>
                </c:pt>
                <c:pt idx="11">
                  <c:v>19時</c:v>
                </c:pt>
                <c:pt idx="12">
                  <c:v>20時</c:v>
                </c:pt>
                <c:pt idx="13">
                  <c:v>21時</c:v>
                </c:pt>
                <c:pt idx="14">
                  <c:v>22時</c:v>
                </c:pt>
                <c:pt idx="15">
                  <c:v>23時</c:v>
                </c:pt>
                <c:pt idx="16">
                  <c:v>24時</c:v>
                </c:pt>
                <c:pt idx="17">
                  <c:v>1時</c:v>
                </c:pt>
                <c:pt idx="18">
                  <c:v>2時</c:v>
                </c:pt>
                <c:pt idx="19">
                  <c:v>3時</c:v>
                </c:pt>
                <c:pt idx="20">
                  <c:v>4時</c:v>
                </c:pt>
                <c:pt idx="21">
                  <c:v>5時</c:v>
                </c:pt>
                <c:pt idx="22">
                  <c:v>6時</c:v>
                </c:pt>
                <c:pt idx="23">
                  <c:v>7時</c:v>
                </c:pt>
              </c:strCache>
            </c:strRef>
          </c:cat>
          <c:val>
            <c:numRef>
              <c:f>Ref_A!$AJ$28:$BG$28</c:f>
              <c:numCache>
                <c:formatCode>0.00</c:formatCode>
                <c:ptCount val="24"/>
                <c:pt idx="0">
                  <c:v>0.40652083333333339</c:v>
                </c:pt>
                <c:pt idx="1">
                  <c:v>0.42927083333333338</c:v>
                </c:pt>
                <c:pt idx="2">
                  <c:v>0.41085416666666669</c:v>
                </c:pt>
                <c:pt idx="3">
                  <c:v>0.39379166666666671</c:v>
                </c:pt>
                <c:pt idx="4">
                  <c:v>0.38350000000000006</c:v>
                </c:pt>
                <c:pt idx="5">
                  <c:v>0.39379166666666676</c:v>
                </c:pt>
                <c:pt idx="6">
                  <c:v>0.43225000000000002</c:v>
                </c:pt>
                <c:pt idx="7">
                  <c:v>0.40625</c:v>
                </c:pt>
                <c:pt idx="8">
                  <c:v>0.41275000000000006</c:v>
                </c:pt>
                <c:pt idx="9">
                  <c:v>0.43252083333333335</c:v>
                </c:pt>
                <c:pt idx="10">
                  <c:v>0.4582500000000001</c:v>
                </c:pt>
                <c:pt idx="11">
                  <c:v>0.37158333333333338</c:v>
                </c:pt>
                <c:pt idx="12">
                  <c:v>0.29168749999999999</c:v>
                </c:pt>
                <c:pt idx="13">
                  <c:v>0.22316666666666668</c:v>
                </c:pt>
                <c:pt idx="14">
                  <c:v>0.15058333333333335</c:v>
                </c:pt>
                <c:pt idx="15">
                  <c:v>0.10020833333333334</c:v>
                </c:pt>
                <c:pt idx="16">
                  <c:v>5.7958333333333334E-2</c:v>
                </c:pt>
                <c:pt idx="17">
                  <c:v>4.1979166666666672E-2</c:v>
                </c:pt>
                <c:pt idx="18">
                  <c:v>3.0604166666666672E-2</c:v>
                </c:pt>
                <c:pt idx="19">
                  <c:v>2.410416666666667E-2</c:v>
                </c:pt>
                <c:pt idx="20">
                  <c:v>3.7375000000000005E-2</c:v>
                </c:pt>
                <c:pt idx="21">
                  <c:v>6.3916666666666677E-2</c:v>
                </c:pt>
                <c:pt idx="22">
                  <c:v>0.19310416666666669</c:v>
                </c:pt>
                <c:pt idx="23">
                  <c:v>0.44525000000000003</c:v>
                </c:pt>
              </c:numCache>
            </c:numRef>
          </c:val>
          <c:smooth val="0"/>
          <c:extLst>
            <c:ext xmlns:c16="http://schemas.microsoft.com/office/drawing/2014/chart" uri="{C3380CC4-5D6E-409C-BE32-E72D297353CC}">
              <c16:uniqueId val="{00000001-2A66-4CB6-B79B-EBF00DC28BD9}"/>
            </c:ext>
          </c:extLst>
        </c:ser>
        <c:dLbls>
          <c:showLegendKey val="0"/>
          <c:showVal val="0"/>
          <c:showCatName val="0"/>
          <c:showSerName val="0"/>
          <c:showPercent val="0"/>
          <c:showBubbleSize val="0"/>
        </c:dLbls>
        <c:marker val="1"/>
        <c:smooth val="0"/>
        <c:axId val="403480288"/>
        <c:axId val="403481072"/>
      </c:lineChart>
      <c:catAx>
        <c:axId val="40348028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403481072"/>
        <c:crosses val="autoZero"/>
        <c:auto val="1"/>
        <c:lblAlgn val="ctr"/>
        <c:lblOffset val="100"/>
        <c:noMultiLvlLbl val="0"/>
      </c:catAx>
      <c:valAx>
        <c:axId val="403481072"/>
        <c:scaling>
          <c:orientation val="minMax"/>
          <c:max val="1.7500000000000002"/>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403480288"/>
        <c:crosses val="autoZero"/>
        <c:crossBetween val="between"/>
        <c:majorUnit val="0.25"/>
      </c:valAx>
      <c:spPr>
        <a:noFill/>
        <a:ln>
          <a:noFill/>
        </a:ln>
        <a:effectLst/>
      </c:spPr>
    </c:plotArea>
    <c:legend>
      <c:legendPos val="b"/>
      <c:layout>
        <c:manualLayout>
          <c:xMode val="edge"/>
          <c:yMode val="edge"/>
          <c:x val="0.27419121670422397"/>
          <c:y val="0.22063938460422217"/>
          <c:w val="0.18154551082010734"/>
          <c:h val="0.11223619093110505"/>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ja-JP" altLang="en-US"/>
              <a:t>環状通：南⒚西</a:t>
            </a:r>
            <a:r>
              <a:rPr lang="en-US" altLang="ja-JP"/>
              <a:t>14/15</a:t>
            </a:r>
            <a:r>
              <a:rPr lang="ja-JP" altLang="en-US"/>
              <a:t>　</a:t>
            </a:r>
            <a:endParaRPr lang="en-US" altLang="ja-JP"/>
          </a:p>
          <a:p>
            <a:pPr>
              <a:defRPr/>
            </a:pPr>
            <a:r>
              <a:rPr lang="ja-JP" altLang="en-US"/>
              <a:t>市電藻岩ロープウェイ入口</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ja-JP"/>
        </a:p>
      </c:txPr>
    </c:title>
    <c:autoTitleDeleted val="0"/>
    <c:plotArea>
      <c:layout>
        <c:manualLayout>
          <c:layoutTarget val="inner"/>
          <c:xMode val="edge"/>
          <c:yMode val="edge"/>
          <c:x val="5.6053563928095913E-2"/>
          <c:y val="0.255396256769723"/>
          <c:w val="0.92392674311409262"/>
          <c:h val="0.65895892544453127"/>
        </c:manualLayout>
      </c:layout>
      <c:lineChart>
        <c:grouping val="standard"/>
        <c:varyColors val="0"/>
        <c:ser>
          <c:idx val="0"/>
          <c:order val="0"/>
          <c:tx>
            <c:strRef>
              <c:f>Ref_A!$AI$39</c:f>
              <c:strCache>
                <c:ptCount val="1"/>
                <c:pt idx="0">
                  <c:v>東向</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Ref_A!$AJ$2:$BG$2</c:f>
              <c:strCache>
                <c:ptCount val="24"/>
                <c:pt idx="0">
                  <c:v>8時</c:v>
                </c:pt>
                <c:pt idx="1">
                  <c:v>9時</c:v>
                </c:pt>
                <c:pt idx="2">
                  <c:v>10時</c:v>
                </c:pt>
                <c:pt idx="3">
                  <c:v>11時</c:v>
                </c:pt>
                <c:pt idx="4">
                  <c:v>12時</c:v>
                </c:pt>
                <c:pt idx="5">
                  <c:v>13時</c:v>
                </c:pt>
                <c:pt idx="6">
                  <c:v>14時</c:v>
                </c:pt>
                <c:pt idx="7">
                  <c:v>15時</c:v>
                </c:pt>
                <c:pt idx="8">
                  <c:v>16時</c:v>
                </c:pt>
                <c:pt idx="9">
                  <c:v>17時</c:v>
                </c:pt>
                <c:pt idx="10">
                  <c:v>18時</c:v>
                </c:pt>
                <c:pt idx="11">
                  <c:v>19時</c:v>
                </c:pt>
                <c:pt idx="12">
                  <c:v>20時</c:v>
                </c:pt>
                <c:pt idx="13">
                  <c:v>21時</c:v>
                </c:pt>
                <c:pt idx="14">
                  <c:v>22時</c:v>
                </c:pt>
                <c:pt idx="15">
                  <c:v>23時</c:v>
                </c:pt>
                <c:pt idx="16">
                  <c:v>24時</c:v>
                </c:pt>
                <c:pt idx="17">
                  <c:v>1時</c:v>
                </c:pt>
                <c:pt idx="18">
                  <c:v>2時</c:v>
                </c:pt>
                <c:pt idx="19">
                  <c:v>3時</c:v>
                </c:pt>
                <c:pt idx="20">
                  <c:v>4時</c:v>
                </c:pt>
                <c:pt idx="21">
                  <c:v>5時</c:v>
                </c:pt>
                <c:pt idx="22">
                  <c:v>6時</c:v>
                </c:pt>
                <c:pt idx="23">
                  <c:v>7時</c:v>
                </c:pt>
              </c:strCache>
            </c:strRef>
          </c:cat>
          <c:val>
            <c:numRef>
              <c:f>Ref_A!$AJ$39:$BG$39</c:f>
              <c:numCache>
                <c:formatCode>0.00</c:formatCode>
                <c:ptCount val="24"/>
                <c:pt idx="0">
                  <c:v>0.52650000000000008</c:v>
                </c:pt>
                <c:pt idx="1">
                  <c:v>0.49562500000000009</c:v>
                </c:pt>
                <c:pt idx="2">
                  <c:v>0.44606250000000008</c:v>
                </c:pt>
                <c:pt idx="3">
                  <c:v>0.43089583333333337</c:v>
                </c:pt>
                <c:pt idx="4">
                  <c:v>0.41329166666666672</c:v>
                </c:pt>
                <c:pt idx="5">
                  <c:v>0.44552083333333337</c:v>
                </c:pt>
                <c:pt idx="6">
                  <c:v>0.46312500000000006</c:v>
                </c:pt>
                <c:pt idx="7">
                  <c:v>0.48939583333333336</c:v>
                </c:pt>
                <c:pt idx="8">
                  <c:v>0.4509375000000001</c:v>
                </c:pt>
                <c:pt idx="9">
                  <c:v>0.52541666666666664</c:v>
                </c:pt>
                <c:pt idx="10">
                  <c:v>0.48099999999999998</c:v>
                </c:pt>
                <c:pt idx="11">
                  <c:v>0.38133333333333341</c:v>
                </c:pt>
                <c:pt idx="12">
                  <c:v>0.30170833333333336</c:v>
                </c:pt>
                <c:pt idx="13">
                  <c:v>0.25187500000000002</c:v>
                </c:pt>
                <c:pt idx="14">
                  <c:v>0.15681249999999999</c:v>
                </c:pt>
                <c:pt idx="15">
                  <c:v>9.804166666666668E-2</c:v>
                </c:pt>
                <c:pt idx="16">
                  <c:v>5.6062500000000008E-2</c:v>
                </c:pt>
                <c:pt idx="17">
                  <c:v>3.9000000000000007E-2</c:v>
                </c:pt>
                <c:pt idx="18">
                  <c:v>2.2479166666666668E-2</c:v>
                </c:pt>
                <c:pt idx="19">
                  <c:v>2.1125000000000005E-2</c:v>
                </c:pt>
                <c:pt idx="20">
                  <c:v>3.4937500000000003E-2</c:v>
                </c:pt>
                <c:pt idx="21">
                  <c:v>7.5291666666666673E-2</c:v>
                </c:pt>
                <c:pt idx="22">
                  <c:v>0.22560416666666669</c:v>
                </c:pt>
                <c:pt idx="23">
                  <c:v>0.50835416666666666</c:v>
                </c:pt>
              </c:numCache>
            </c:numRef>
          </c:val>
          <c:smooth val="0"/>
          <c:extLst>
            <c:ext xmlns:c16="http://schemas.microsoft.com/office/drawing/2014/chart" uri="{C3380CC4-5D6E-409C-BE32-E72D297353CC}">
              <c16:uniqueId val="{00000000-FDB3-4072-A73B-66D8CF454D04}"/>
            </c:ext>
          </c:extLst>
        </c:ser>
        <c:ser>
          <c:idx val="1"/>
          <c:order val="1"/>
          <c:tx>
            <c:strRef>
              <c:f>Ref_A!$AI$51</c:f>
              <c:strCache>
                <c:ptCount val="1"/>
                <c:pt idx="0">
                  <c:v>北向</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f>Ref_A!$AJ$2:$BG$2</c:f>
              <c:strCache>
                <c:ptCount val="24"/>
                <c:pt idx="0">
                  <c:v>8時</c:v>
                </c:pt>
                <c:pt idx="1">
                  <c:v>9時</c:v>
                </c:pt>
                <c:pt idx="2">
                  <c:v>10時</c:v>
                </c:pt>
                <c:pt idx="3">
                  <c:v>11時</c:v>
                </c:pt>
                <c:pt idx="4">
                  <c:v>12時</c:v>
                </c:pt>
                <c:pt idx="5">
                  <c:v>13時</c:v>
                </c:pt>
                <c:pt idx="6">
                  <c:v>14時</c:v>
                </c:pt>
                <c:pt idx="7">
                  <c:v>15時</c:v>
                </c:pt>
                <c:pt idx="8">
                  <c:v>16時</c:v>
                </c:pt>
                <c:pt idx="9">
                  <c:v>17時</c:v>
                </c:pt>
                <c:pt idx="10">
                  <c:v>18時</c:v>
                </c:pt>
                <c:pt idx="11">
                  <c:v>19時</c:v>
                </c:pt>
                <c:pt idx="12">
                  <c:v>20時</c:v>
                </c:pt>
                <c:pt idx="13">
                  <c:v>21時</c:v>
                </c:pt>
                <c:pt idx="14">
                  <c:v>22時</c:v>
                </c:pt>
                <c:pt idx="15">
                  <c:v>23時</c:v>
                </c:pt>
                <c:pt idx="16">
                  <c:v>24時</c:v>
                </c:pt>
                <c:pt idx="17">
                  <c:v>1時</c:v>
                </c:pt>
                <c:pt idx="18">
                  <c:v>2時</c:v>
                </c:pt>
                <c:pt idx="19">
                  <c:v>3時</c:v>
                </c:pt>
                <c:pt idx="20">
                  <c:v>4時</c:v>
                </c:pt>
                <c:pt idx="21">
                  <c:v>5時</c:v>
                </c:pt>
                <c:pt idx="22">
                  <c:v>6時</c:v>
                </c:pt>
                <c:pt idx="23">
                  <c:v>7時</c:v>
                </c:pt>
              </c:strCache>
            </c:strRef>
          </c:cat>
          <c:val>
            <c:numRef>
              <c:f>Ref_A!$AJ$51:$BG$51</c:f>
              <c:numCache>
                <c:formatCode>0.00</c:formatCode>
                <c:ptCount val="24"/>
                <c:pt idx="0">
                  <c:v>0.83525000000000005</c:v>
                </c:pt>
                <c:pt idx="1">
                  <c:v>0.71310416666666687</c:v>
                </c:pt>
                <c:pt idx="2">
                  <c:v>0.62589583333333343</c:v>
                </c:pt>
                <c:pt idx="3">
                  <c:v>0.65216666666666678</c:v>
                </c:pt>
                <c:pt idx="4">
                  <c:v>0.63456249999999992</c:v>
                </c:pt>
                <c:pt idx="5">
                  <c:v>0.66814583333333333</c:v>
                </c:pt>
                <c:pt idx="6">
                  <c:v>0.67220833333333341</c:v>
                </c:pt>
                <c:pt idx="7">
                  <c:v>0.67410416666666673</c:v>
                </c:pt>
                <c:pt idx="8">
                  <c:v>0.66110416666666671</c:v>
                </c:pt>
                <c:pt idx="9">
                  <c:v>0.76158333333333339</c:v>
                </c:pt>
                <c:pt idx="10">
                  <c:v>0.68710416666666674</c:v>
                </c:pt>
                <c:pt idx="11">
                  <c:v>0.5722708333333334</c:v>
                </c:pt>
                <c:pt idx="12">
                  <c:v>0.42764583333333339</c:v>
                </c:pt>
                <c:pt idx="13">
                  <c:v>0.31200000000000006</c:v>
                </c:pt>
                <c:pt idx="14">
                  <c:v>0.21558333333333335</c:v>
                </c:pt>
                <c:pt idx="15">
                  <c:v>0.12566666666666668</c:v>
                </c:pt>
                <c:pt idx="16">
                  <c:v>8.6395833333333338E-2</c:v>
                </c:pt>
                <c:pt idx="17">
                  <c:v>6.2562500000000007E-2</c:v>
                </c:pt>
                <c:pt idx="18">
                  <c:v>5.6875000000000009E-2</c:v>
                </c:pt>
                <c:pt idx="19">
                  <c:v>6.445833333333334E-2</c:v>
                </c:pt>
                <c:pt idx="20">
                  <c:v>9.0458333333333335E-2</c:v>
                </c:pt>
                <c:pt idx="21">
                  <c:v>0.16981250000000003</c:v>
                </c:pt>
                <c:pt idx="22">
                  <c:v>0.42250000000000004</c:v>
                </c:pt>
                <c:pt idx="23">
                  <c:v>0.89862500000000012</c:v>
                </c:pt>
              </c:numCache>
            </c:numRef>
          </c:val>
          <c:smooth val="0"/>
          <c:extLst>
            <c:ext xmlns:c16="http://schemas.microsoft.com/office/drawing/2014/chart" uri="{C3380CC4-5D6E-409C-BE32-E72D297353CC}">
              <c16:uniqueId val="{00000001-FDB3-4072-A73B-66D8CF454D04}"/>
            </c:ext>
          </c:extLst>
        </c:ser>
        <c:dLbls>
          <c:showLegendKey val="0"/>
          <c:showVal val="0"/>
          <c:showCatName val="0"/>
          <c:showSerName val="0"/>
          <c:showPercent val="0"/>
          <c:showBubbleSize val="0"/>
        </c:dLbls>
        <c:marker val="1"/>
        <c:smooth val="0"/>
        <c:axId val="404086224"/>
        <c:axId val="404083872"/>
      </c:lineChart>
      <c:catAx>
        <c:axId val="40408622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404083872"/>
        <c:crosses val="autoZero"/>
        <c:auto val="1"/>
        <c:lblAlgn val="ctr"/>
        <c:lblOffset val="100"/>
        <c:noMultiLvlLbl val="0"/>
      </c:catAx>
      <c:valAx>
        <c:axId val="404083872"/>
        <c:scaling>
          <c:orientation val="minMax"/>
          <c:max val="1.7500000000000002"/>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404086224"/>
        <c:crosses val="autoZero"/>
        <c:crossBetween val="between"/>
        <c:majorUnit val="0.25"/>
      </c:valAx>
      <c:spPr>
        <a:noFill/>
        <a:ln>
          <a:noFill/>
        </a:ln>
        <a:effectLst/>
      </c:spPr>
    </c:plotArea>
    <c:legend>
      <c:legendPos val="b"/>
      <c:layout>
        <c:manualLayout>
          <c:xMode val="edge"/>
          <c:yMode val="edge"/>
          <c:x val="0.27729661633031366"/>
          <c:y val="0.30157535013666453"/>
          <c:w val="0.18345318637703603"/>
          <c:h val="0.11966244010521507"/>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ja-JP" altLang="en-US" sz="1600" b="1" i="0" baseline="0"/>
              <a:t>＜　平均混雑度　：　環状通：　南</a:t>
            </a:r>
            <a:r>
              <a:rPr lang="en-US" altLang="ja-JP" sz="1600" b="1" i="0" baseline="0"/>
              <a:t>19</a:t>
            </a:r>
            <a:r>
              <a:rPr lang="ja-JP" altLang="en-US" sz="1600" b="1" i="0" baseline="0"/>
              <a:t>西</a:t>
            </a:r>
            <a:r>
              <a:rPr lang="en-US" altLang="ja-JP" sz="1600" b="1" i="0" baseline="0"/>
              <a:t>7</a:t>
            </a:r>
            <a:r>
              <a:rPr lang="ja-JP" altLang="en-US" sz="1600" b="1" i="0" baseline="0"/>
              <a:t>～西</a:t>
            </a:r>
            <a:r>
              <a:rPr lang="en-US" altLang="ja-JP" sz="1600" b="1" i="0" baseline="0"/>
              <a:t>14</a:t>
            </a:r>
            <a:r>
              <a:rPr lang="ja-JP" altLang="en-US" sz="1600" b="1" i="0" baseline="0"/>
              <a:t>　＞　</a:t>
            </a:r>
          </a:p>
        </c:rich>
      </c:tx>
      <c:layout>
        <c:manualLayout>
          <c:xMode val="edge"/>
          <c:yMode val="edge"/>
          <c:x val="0.21139490052270762"/>
          <c:y val="5.2524542182369995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ja-JP"/>
        </a:p>
      </c:txPr>
    </c:title>
    <c:autoTitleDeleted val="0"/>
    <c:plotArea>
      <c:layout>
        <c:manualLayout>
          <c:layoutTarget val="inner"/>
          <c:xMode val="edge"/>
          <c:yMode val="edge"/>
          <c:x val="6.8297441809935661E-2"/>
          <c:y val="0.13075926476429467"/>
          <c:w val="0.91612864962618723"/>
          <c:h val="0.80862603344889417"/>
        </c:manualLayout>
      </c:layout>
      <c:lineChart>
        <c:grouping val="standard"/>
        <c:varyColors val="0"/>
        <c:ser>
          <c:idx val="0"/>
          <c:order val="0"/>
          <c:tx>
            <c:strRef>
              <c:f>Ref_A!$AH$90</c:f>
              <c:strCache>
                <c:ptCount val="1"/>
                <c:pt idx="0">
                  <c:v>平均東向</c:v>
                </c:pt>
              </c:strCache>
            </c:strRef>
          </c:tx>
          <c:spPr>
            <a:ln w="28575" cap="rnd">
              <a:solidFill>
                <a:schemeClr val="accent1"/>
              </a:solidFill>
              <a:round/>
            </a:ln>
            <a:effectLst/>
          </c:spPr>
          <c:marker>
            <c:symbol val="none"/>
          </c:marker>
          <c:cat>
            <c:strRef>
              <c:f>Ref_A!$AI$89:$BG$89</c:f>
              <c:strCache>
                <c:ptCount val="25"/>
                <c:pt idx="1">
                  <c:v>8時</c:v>
                </c:pt>
                <c:pt idx="2">
                  <c:v>9時</c:v>
                </c:pt>
                <c:pt idx="3">
                  <c:v>10時</c:v>
                </c:pt>
                <c:pt idx="4">
                  <c:v>11時</c:v>
                </c:pt>
                <c:pt idx="5">
                  <c:v>12時</c:v>
                </c:pt>
                <c:pt idx="6">
                  <c:v>13時</c:v>
                </c:pt>
                <c:pt idx="7">
                  <c:v>14時</c:v>
                </c:pt>
                <c:pt idx="8">
                  <c:v>15時</c:v>
                </c:pt>
                <c:pt idx="9">
                  <c:v>16時</c:v>
                </c:pt>
                <c:pt idx="10">
                  <c:v>17時</c:v>
                </c:pt>
                <c:pt idx="11">
                  <c:v>18時</c:v>
                </c:pt>
                <c:pt idx="12">
                  <c:v>19時</c:v>
                </c:pt>
                <c:pt idx="13">
                  <c:v>20時</c:v>
                </c:pt>
                <c:pt idx="14">
                  <c:v>21時</c:v>
                </c:pt>
                <c:pt idx="15">
                  <c:v>22時</c:v>
                </c:pt>
                <c:pt idx="16">
                  <c:v>23時</c:v>
                </c:pt>
                <c:pt idx="17">
                  <c:v>24時</c:v>
                </c:pt>
                <c:pt idx="18">
                  <c:v>1時</c:v>
                </c:pt>
                <c:pt idx="19">
                  <c:v>2時</c:v>
                </c:pt>
                <c:pt idx="20">
                  <c:v>3時</c:v>
                </c:pt>
                <c:pt idx="21">
                  <c:v>4時</c:v>
                </c:pt>
                <c:pt idx="22">
                  <c:v>5時</c:v>
                </c:pt>
                <c:pt idx="23">
                  <c:v>6時</c:v>
                </c:pt>
                <c:pt idx="24">
                  <c:v>7時</c:v>
                </c:pt>
              </c:strCache>
            </c:strRef>
          </c:cat>
          <c:val>
            <c:numRef>
              <c:f>Ref_A!$AI$90:$BG$90</c:f>
              <c:numCache>
                <c:formatCode>0.00</c:formatCode>
                <c:ptCount val="25"/>
                <c:pt idx="1">
                  <c:v>0.64214583333333342</c:v>
                </c:pt>
                <c:pt idx="2" formatCode="General">
                  <c:v>0.61953125000000009</c:v>
                </c:pt>
                <c:pt idx="3" formatCode="General">
                  <c:v>0.60544791666666675</c:v>
                </c:pt>
                <c:pt idx="4" formatCode="General">
                  <c:v>0.56814062500000007</c:v>
                </c:pt>
                <c:pt idx="5" formatCode="General">
                  <c:v>0.55771354166666676</c:v>
                </c:pt>
                <c:pt idx="6" formatCode="General">
                  <c:v>0.57464062500000002</c:v>
                </c:pt>
                <c:pt idx="7" formatCode="General">
                  <c:v>0.59542708333333338</c:v>
                </c:pt>
                <c:pt idx="8" formatCode="General">
                  <c:v>0.62582812500000007</c:v>
                </c:pt>
                <c:pt idx="9" formatCode="General">
                  <c:v>0.6101875000000001</c:v>
                </c:pt>
                <c:pt idx="10" formatCode="General">
                  <c:v>0.72481770833333337</c:v>
                </c:pt>
                <c:pt idx="11" formatCode="General">
                  <c:v>0.66543750000000002</c:v>
                </c:pt>
                <c:pt idx="12" formatCode="General">
                  <c:v>0.48905729166666678</c:v>
                </c:pt>
                <c:pt idx="13" formatCode="General">
                  <c:v>0.38796875000000008</c:v>
                </c:pt>
                <c:pt idx="14" formatCode="General">
                  <c:v>0.32080208333333338</c:v>
                </c:pt>
                <c:pt idx="15" formatCode="General">
                  <c:v>0.21402604166666667</c:v>
                </c:pt>
                <c:pt idx="16" formatCode="General">
                  <c:v>0.13230208333333335</c:v>
                </c:pt>
                <c:pt idx="17" formatCode="General">
                  <c:v>8.1859375000000012E-2</c:v>
                </c:pt>
                <c:pt idx="18" formatCode="General">
                  <c:v>5.9312500000000011E-2</c:v>
                </c:pt>
                <c:pt idx="19" formatCode="General">
                  <c:v>4.401041666666667E-2</c:v>
                </c:pt>
                <c:pt idx="20" formatCode="General">
                  <c:v>3.2567708333333334E-2</c:v>
                </c:pt>
                <c:pt idx="21" formatCode="General">
                  <c:v>5.4234375000000008E-2</c:v>
                </c:pt>
                <c:pt idx="22" formatCode="General">
                  <c:v>9.8177083333333331E-2</c:v>
                </c:pt>
                <c:pt idx="23" formatCode="General">
                  <c:v>0.30265625000000002</c:v>
                </c:pt>
                <c:pt idx="24" formatCode="General">
                  <c:v>0.6355781250000001</c:v>
                </c:pt>
              </c:numCache>
            </c:numRef>
          </c:val>
          <c:smooth val="0"/>
          <c:extLst>
            <c:ext xmlns:c16="http://schemas.microsoft.com/office/drawing/2014/chart" uri="{C3380CC4-5D6E-409C-BE32-E72D297353CC}">
              <c16:uniqueId val="{00000000-192F-4034-86BA-A357E965D5E0}"/>
            </c:ext>
          </c:extLst>
        </c:ser>
        <c:ser>
          <c:idx val="1"/>
          <c:order val="1"/>
          <c:tx>
            <c:strRef>
              <c:f>Ref_A!$AH$91</c:f>
              <c:strCache>
                <c:ptCount val="1"/>
                <c:pt idx="0">
                  <c:v>平均西向</c:v>
                </c:pt>
              </c:strCache>
            </c:strRef>
          </c:tx>
          <c:spPr>
            <a:ln w="28575" cap="rnd">
              <a:solidFill>
                <a:schemeClr val="accent2"/>
              </a:solidFill>
              <a:round/>
            </a:ln>
            <a:effectLst/>
          </c:spPr>
          <c:marker>
            <c:symbol val="none"/>
          </c:marker>
          <c:cat>
            <c:strRef>
              <c:f>Ref_A!$AI$89:$BG$89</c:f>
              <c:strCache>
                <c:ptCount val="25"/>
                <c:pt idx="1">
                  <c:v>8時</c:v>
                </c:pt>
                <c:pt idx="2">
                  <c:v>9時</c:v>
                </c:pt>
                <c:pt idx="3">
                  <c:v>10時</c:v>
                </c:pt>
                <c:pt idx="4">
                  <c:v>11時</c:v>
                </c:pt>
                <c:pt idx="5">
                  <c:v>12時</c:v>
                </c:pt>
                <c:pt idx="6">
                  <c:v>13時</c:v>
                </c:pt>
                <c:pt idx="7">
                  <c:v>14時</c:v>
                </c:pt>
                <c:pt idx="8">
                  <c:v>15時</c:v>
                </c:pt>
                <c:pt idx="9">
                  <c:v>16時</c:v>
                </c:pt>
                <c:pt idx="10">
                  <c:v>17時</c:v>
                </c:pt>
                <c:pt idx="11">
                  <c:v>18時</c:v>
                </c:pt>
                <c:pt idx="12">
                  <c:v>19時</c:v>
                </c:pt>
                <c:pt idx="13">
                  <c:v>20時</c:v>
                </c:pt>
                <c:pt idx="14">
                  <c:v>21時</c:v>
                </c:pt>
                <c:pt idx="15">
                  <c:v>22時</c:v>
                </c:pt>
                <c:pt idx="16">
                  <c:v>23時</c:v>
                </c:pt>
                <c:pt idx="17">
                  <c:v>24時</c:v>
                </c:pt>
                <c:pt idx="18">
                  <c:v>1時</c:v>
                </c:pt>
                <c:pt idx="19">
                  <c:v>2時</c:v>
                </c:pt>
                <c:pt idx="20">
                  <c:v>3時</c:v>
                </c:pt>
                <c:pt idx="21">
                  <c:v>4時</c:v>
                </c:pt>
                <c:pt idx="22">
                  <c:v>5時</c:v>
                </c:pt>
                <c:pt idx="23">
                  <c:v>6時</c:v>
                </c:pt>
                <c:pt idx="24">
                  <c:v>7時</c:v>
                </c:pt>
              </c:strCache>
            </c:strRef>
          </c:cat>
          <c:val>
            <c:numRef>
              <c:f>Ref_A!$AI$91:$BG$91</c:f>
              <c:numCache>
                <c:formatCode>0.00</c:formatCode>
                <c:ptCount val="25"/>
                <c:pt idx="1">
                  <c:v>0.65270833333333345</c:v>
                </c:pt>
                <c:pt idx="2" formatCode="General">
                  <c:v>0.57922222222222219</c:v>
                </c:pt>
                <c:pt idx="3" formatCode="General">
                  <c:v>0.52686111111111122</c:v>
                </c:pt>
                <c:pt idx="4" formatCode="General">
                  <c:v>0.50384027777777785</c:v>
                </c:pt>
                <c:pt idx="5" formatCode="General">
                  <c:v>0.48081944444444452</c:v>
                </c:pt>
                <c:pt idx="6" formatCode="General">
                  <c:v>0.50438194444444451</c:v>
                </c:pt>
                <c:pt idx="7" formatCode="General">
                  <c:v>0.53471527777777783</c:v>
                </c:pt>
                <c:pt idx="8" formatCode="General">
                  <c:v>0.5404027777777779</c:v>
                </c:pt>
                <c:pt idx="9" formatCode="General">
                  <c:v>0.51792361111111118</c:v>
                </c:pt>
                <c:pt idx="10" formatCode="General">
                  <c:v>0.56441666666666679</c:v>
                </c:pt>
                <c:pt idx="11" formatCode="General">
                  <c:v>0.54744444444444451</c:v>
                </c:pt>
                <c:pt idx="12" formatCode="General">
                  <c:v>0.41130555555555559</c:v>
                </c:pt>
                <c:pt idx="13" formatCode="General">
                  <c:v>0.32500000000000001</c:v>
                </c:pt>
                <c:pt idx="14" formatCode="General">
                  <c:v>0.2637916666666667</c:v>
                </c:pt>
                <c:pt idx="15" formatCode="General">
                  <c:v>0.16665277777777779</c:v>
                </c:pt>
                <c:pt idx="16" formatCode="General">
                  <c:v>0.13270833333333334</c:v>
                </c:pt>
                <c:pt idx="17" formatCode="General">
                  <c:v>7.4298611111111121E-2</c:v>
                </c:pt>
                <c:pt idx="18" formatCode="General">
                  <c:v>5.08263888888889E-2</c:v>
                </c:pt>
                <c:pt idx="19" formatCode="General">
                  <c:v>4.6312500000000006E-2</c:v>
                </c:pt>
                <c:pt idx="20" formatCode="General">
                  <c:v>3.1868055555555559E-2</c:v>
                </c:pt>
                <c:pt idx="21" formatCode="General">
                  <c:v>5.0916666666666666E-2</c:v>
                </c:pt>
                <c:pt idx="22" formatCode="General">
                  <c:v>0.10372916666666669</c:v>
                </c:pt>
                <c:pt idx="23" formatCode="General">
                  <c:v>0.25738194444444445</c:v>
                </c:pt>
                <c:pt idx="24">
                  <c:v>0.64142361111111124</c:v>
                </c:pt>
              </c:numCache>
            </c:numRef>
          </c:val>
          <c:smooth val="0"/>
          <c:extLst>
            <c:ext xmlns:c16="http://schemas.microsoft.com/office/drawing/2014/chart" uri="{C3380CC4-5D6E-409C-BE32-E72D297353CC}">
              <c16:uniqueId val="{00000001-192F-4034-86BA-A357E965D5E0}"/>
            </c:ext>
          </c:extLst>
        </c:ser>
        <c:ser>
          <c:idx val="2"/>
          <c:order val="2"/>
          <c:tx>
            <c:strRef>
              <c:f>Ref_A!$AH$92</c:f>
              <c:strCache>
                <c:ptCount val="1"/>
                <c:pt idx="0">
                  <c:v>平均合計</c:v>
                </c:pt>
              </c:strCache>
            </c:strRef>
          </c:tx>
          <c:spPr>
            <a:ln w="28575" cap="rnd">
              <a:solidFill>
                <a:schemeClr val="accent3"/>
              </a:solidFill>
              <a:prstDash val="sysDash"/>
              <a:round/>
            </a:ln>
            <a:effectLst/>
          </c:spPr>
          <c:marker>
            <c:symbol val="none"/>
          </c:marker>
          <c:cat>
            <c:strRef>
              <c:f>Ref_A!$AI$89:$BG$89</c:f>
              <c:strCache>
                <c:ptCount val="25"/>
                <c:pt idx="1">
                  <c:v>8時</c:v>
                </c:pt>
                <c:pt idx="2">
                  <c:v>9時</c:v>
                </c:pt>
                <c:pt idx="3">
                  <c:v>10時</c:v>
                </c:pt>
                <c:pt idx="4">
                  <c:v>11時</c:v>
                </c:pt>
                <c:pt idx="5">
                  <c:v>12時</c:v>
                </c:pt>
                <c:pt idx="6">
                  <c:v>13時</c:v>
                </c:pt>
                <c:pt idx="7">
                  <c:v>14時</c:v>
                </c:pt>
                <c:pt idx="8">
                  <c:v>15時</c:v>
                </c:pt>
                <c:pt idx="9">
                  <c:v>16時</c:v>
                </c:pt>
                <c:pt idx="10">
                  <c:v>17時</c:v>
                </c:pt>
                <c:pt idx="11">
                  <c:v>18時</c:v>
                </c:pt>
                <c:pt idx="12">
                  <c:v>19時</c:v>
                </c:pt>
                <c:pt idx="13">
                  <c:v>20時</c:v>
                </c:pt>
                <c:pt idx="14">
                  <c:v>21時</c:v>
                </c:pt>
                <c:pt idx="15">
                  <c:v>22時</c:v>
                </c:pt>
                <c:pt idx="16">
                  <c:v>23時</c:v>
                </c:pt>
                <c:pt idx="17">
                  <c:v>24時</c:v>
                </c:pt>
                <c:pt idx="18">
                  <c:v>1時</c:v>
                </c:pt>
                <c:pt idx="19">
                  <c:v>2時</c:v>
                </c:pt>
                <c:pt idx="20">
                  <c:v>3時</c:v>
                </c:pt>
                <c:pt idx="21">
                  <c:v>4時</c:v>
                </c:pt>
                <c:pt idx="22">
                  <c:v>5時</c:v>
                </c:pt>
                <c:pt idx="23">
                  <c:v>6時</c:v>
                </c:pt>
                <c:pt idx="24">
                  <c:v>7時</c:v>
                </c:pt>
              </c:strCache>
            </c:strRef>
          </c:cat>
          <c:val>
            <c:numRef>
              <c:f>Ref_A!$AI$92:$BG$92</c:f>
              <c:numCache>
                <c:formatCode>0.00</c:formatCode>
                <c:ptCount val="25"/>
                <c:pt idx="1">
                  <c:v>0.64742708333333343</c:v>
                </c:pt>
                <c:pt idx="2" formatCode="General">
                  <c:v>0.59937673611111109</c:v>
                </c:pt>
                <c:pt idx="3" formatCode="General">
                  <c:v>0.56615451388888904</c:v>
                </c:pt>
                <c:pt idx="4" formatCode="General">
                  <c:v>0.5359904513888889</c:v>
                </c:pt>
                <c:pt idx="5" formatCode="General">
                  <c:v>0.51926649305555561</c:v>
                </c:pt>
                <c:pt idx="6" formatCode="General">
                  <c:v>0.53951128472222232</c:v>
                </c:pt>
                <c:pt idx="7" formatCode="General">
                  <c:v>0.56507118055555561</c:v>
                </c:pt>
                <c:pt idx="8" formatCode="General">
                  <c:v>0.58311545138888898</c:v>
                </c:pt>
                <c:pt idx="9" formatCode="General">
                  <c:v>0.56405555555555564</c:v>
                </c:pt>
                <c:pt idx="10" formatCode="General">
                  <c:v>0.64461718750000008</c:v>
                </c:pt>
                <c:pt idx="11" formatCode="General">
                  <c:v>0.60644097222222226</c:v>
                </c:pt>
                <c:pt idx="12" formatCode="General">
                  <c:v>0.45018142361111119</c:v>
                </c:pt>
                <c:pt idx="13" formatCode="General">
                  <c:v>0.35648437500000008</c:v>
                </c:pt>
                <c:pt idx="14" formatCode="General">
                  <c:v>0.29229687500000001</c:v>
                </c:pt>
                <c:pt idx="15" formatCode="General">
                  <c:v>0.19033940972222224</c:v>
                </c:pt>
                <c:pt idx="16" formatCode="General">
                  <c:v>0.13250520833333335</c:v>
                </c:pt>
                <c:pt idx="17" formatCode="General">
                  <c:v>7.8078993055555573E-2</c:v>
                </c:pt>
                <c:pt idx="18" formatCode="General">
                  <c:v>5.5069444444444456E-2</c:v>
                </c:pt>
                <c:pt idx="19" formatCode="General">
                  <c:v>4.5161458333333335E-2</c:v>
                </c:pt>
                <c:pt idx="20" formatCode="General">
                  <c:v>3.2217881944444443E-2</c:v>
                </c:pt>
                <c:pt idx="21" formatCode="General">
                  <c:v>5.2575520833333333E-2</c:v>
                </c:pt>
                <c:pt idx="22" formatCode="General">
                  <c:v>0.100953125</c:v>
                </c:pt>
                <c:pt idx="23" formatCode="General">
                  <c:v>0.28001909722222224</c:v>
                </c:pt>
                <c:pt idx="24" formatCode="General">
                  <c:v>0.63850086805555573</c:v>
                </c:pt>
              </c:numCache>
            </c:numRef>
          </c:val>
          <c:smooth val="0"/>
          <c:extLst>
            <c:ext xmlns:c16="http://schemas.microsoft.com/office/drawing/2014/chart" uri="{C3380CC4-5D6E-409C-BE32-E72D297353CC}">
              <c16:uniqueId val="{00000002-192F-4034-86BA-A357E965D5E0}"/>
            </c:ext>
          </c:extLst>
        </c:ser>
        <c:dLbls>
          <c:showLegendKey val="0"/>
          <c:showVal val="0"/>
          <c:showCatName val="0"/>
          <c:showSerName val="0"/>
          <c:showPercent val="0"/>
          <c:showBubbleSize val="0"/>
        </c:dLbls>
        <c:smooth val="0"/>
        <c:axId val="404082696"/>
        <c:axId val="404081520"/>
      </c:lineChart>
      <c:catAx>
        <c:axId val="40408269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404081520"/>
        <c:crosses val="autoZero"/>
        <c:auto val="1"/>
        <c:lblAlgn val="ctr"/>
        <c:lblOffset val="100"/>
        <c:noMultiLvlLbl val="0"/>
      </c:catAx>
      <c:valAx>
        <c:axId val="404081520"/>
        <c:scaling>
          <c:orientation val="minMax"/>
          <c:max val="1.7500000000000002"/>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300" b="1" i="0" u="none" strike="noStrike" kern="1200" baseline="0">
                    <a:solidFill>
                      <a:schemeClr val="tx1">
                        <a:lumMod val="65000"/>
                        <a:lumOff val="35000"/>
                      </a:schemeClr>
                    </a:solidFill>
                    <a:latin typeface="+mn-lt"/>
                    <a:ea typeface="+mn-ea"/>
                    <a:cs typeface="+mn-cs"/>
                  </a:defRPr>
                </a:pPr>
                <a:r>
                  <a:rPr lang="ja-JP" altLang="en-US" sz="1300" b="1" i="0" baseline="0"/>
                  <a:t>混雑度</a:t>
                </a:r>
              </a:p>
            </c:rich>
          </c:tx>
          <c:layout>
            <c:manualLayout>
              <c:xMode val="edge"/>
              <c:yMode val="edge"/>
              <c:x val="4.0929828791518366E-3"/>
              <c:y val="0.28554688933791944"/>
            </c:manualLayout>
          </c:layout>
          <c:overlay val="0"/>
          <c:spPr>
            <a:noFill/>
            <a:ln>
              <a:noFill/>
            </a:ln>
            <a:effectLst/>
          </c:spPr>
          <c:txPr>
            <a:bodyPr rot="-5400000" spcFirstLastPara="1" vertOverflow="ellipsis" vert="horz" wrap="square" anchor="ctr" anchorCtr="1"/>
            <a:lstStyle/>
            <a:p>
              <a:pPr>
                <a:defRPr sz="1300" b="1" i="0" u="none" strike="noStrike" kern="1200" baseline="0">
                  <a:solidFill>
                    <a:schemeClr val="tx1">
                      <a:lumMod val="65000"/>
                      <a:lumOff val="35000"/>
                    </a:schemeClr>
                  </a:solidFill>
                  <a:latin typeface="+mn-lt"/>
                  <a:ea typeface="+mn-ea"/>
                  <a:cs typeface="+mn-cs"/>
                </a:defRPr>
              </a:pPr>
              <a:endParaRPr lang="ja-JP"/>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ja-JP"/>
          </a:p>
        </c:txPr>
        <c:crossAx val="404082696"/>
        <c:crosses val="autoZero"/>
        <c:crossBetween val="between"/>
        <c:majorUnit val="0.25"/>
      </c:valAx>
      <c:spPr>
        <a:noFill/>
        <a:ln>
          <a:noFill/>
        </a:ln>
        <a:effectLst/>
      </c:spPr>
    </c:plotArea>
    <c:legend>
      <c:legendPos val="b"/>
      <c:legendEntry>
        <c:idx val="2"/>
        <c:txPr>
          <a:bodyPr rot="0" spcFirstLastPara="1" vertOverflow="ellipsis" vert="horz" wrap="square" anchor="ctr" anchorCtr="1"/>
          <a:lstStyle/>
          <a:p>
            <a:pPr>
              <a:defRPr sz="1400" b="1" i="0" u="none" strike="noStrike" kern="1200" baseline="0">
                <a:solidFill>
                  <a:schemeClr val="tx1">
                    <a:lumMod val="65000"/>
                    <a:lumOff val="35000"/>
                  </a:schemeClr>
                </a:solidFill>
                <a:latin typeface="+mn-lt"/>
                <a:ea typeface="+mn-ea"/>
                <a:cs typeface="+mn-cs"/>
              </a:defRPr>
            </a:pPr>
            <a:endParaRPr lang="ja-JP"/>
          </a:p>
        </c:txPr>
      </c:legendEntry>
      <c:layout>
        <c:manualLayout>
          <c:xMode val="edge"/>
          <c:yMode val="edge"/>
          <c:x val="0.65555812973800898"/>
          <c:y val="0.51093230422837799"/>
          <c:w val="0.14723105376584322"/>
          <c:h val="0.20750075152477057"/>
        </c:manualLayout>
      </c:layout>
      <c:overlay val="0"/>
      <c:spPr>
        <a:noFill/>
        <a:ln>
          <a:noFill/>
        </a:ln>
        <a:effectLst/>
      </c:spPr>
      <c:txPr>
        <a:bodyPr rot="0" spcFirstLastPara="1" vertOverflow="ellipsis" vert="horz" wrap="square" anchor="ctr" anchorCtr="1"/>
        <a:lstStyle/>
        <a:p>
          <a:pPr>
            <a:defRPr sz="1100" b="1" i="0" u="none" strike="noStrike" kern="1200" baseline="0">
              <a:solidFill>
                <a:schemeClr val="tx1">
                  <a:lumMod val="65000"/>
                  <a:lumOff val="35000"/>
                </a:schemeClr>
              </a:solidFill>
              <a:latin typeface="+mn-lt"/>
              <a:ea typeface="+mn-ea"/>
              <a:cs typeface="+mn-cs"/>
            </a:defRPr>
          </a:pPr>
          <a:endParaRPr lang="ja-JP"/>
        </a:p>
      </c:txPr>
    </c:legend>
    <c:plotVisOnly val="1"/>
    <c:dispBlanksAs val="gap"/>
    <c:showDLblsOverMax val="0"/>
  </c:chart>
  <c:spPr>
    <a:solidFill>
      <a:schemeClr val="bg1"/>
    </a:solidFill>
    <a:ln w="9525" cap="flat" cmpd="sng" algn="ctr">
      <a:solidFill>
        <a:srgbClr val="000000"/>
      </a:solidFill>
      <a:round/>
    </a:ln>
    <a:effectLst/>
  </c:spPr>
  <c:txPr>
    <a:bodyPr/>
    <a:lstStyle/>
    <a:p>
      <a:pPr>
        <a:defRPr/>
      </a:pPr>
      <a:endParaRPr lang="ja-JP"/>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ja-JP" altLang="en-US"/>
              <a:t>環状通：　南</a:t>
            </a:r>
            <a:r>
              <a:rPr lang="en-US" altLang="ja-JP"/>
              <a:t>9</a:t>
            </a:r>
            <a:r>
              <a:rPr lang="ja-JP" altLang="en-US"/>
              <a:t>西</a:t>
            </a:r>
            <a:r>
              <a:rPr lang="en-US" altLang="ja-JP"/>
              <a:t>22</a:t>
            </a:r>
            <a:r>
              <a:rPr lang="ja-JP" altLang="en-US"/>
              <a:t>　菊水旭山公園通り</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ja-JP"/>
        </a:p>
      </c:txPr>
    </c:title>
    <c:autoTitleDeleted val="0"/>
    <c:plotArea>
      <c:layout>
        <c:manualLayout>
          <c:layoutTarget val="inner"/>
          <c:xMode val="edge"/>
          <c:yMode val="edge"/>
          <c:x val="6.3932780756992866E-2"/>
          <c:y val="0.18537276876548706"/>
          <c:w val="0.91323344113862259"/>
          <c:h val="0.72284719183983825"/>
        </c:manualLayout>
      </c:layout>
      <c:lineChart>
        <c:grouping val="standard"/>
        <c:varyColors val="0"/>
        <c:ser>
          <c:idx val="0"/>
          <c:order val="0"/>
          <c:tx>
            <c:strRef>
              <c:f>Ref_A!$AI$75</c:f>
              <c:strCache>
                <c:ptCount val="1"/>
                <c:pt idx="0">
                  <c:v>南向</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Ref_A!$AJ$2:$BG$2</c:f>
              <c:strCache>
                <c:ptCount val="24"/>
                <c:pt idx="0">
                  <c:v>8時</c:v>
                </c:pt>
                <c:pt idx="1">
                  <c:v>9時</c:v>
                </c:pt>
                <c:pt idx="2">
                  <c:v>10時</c:v>
                </c:pt>
                <c:pt idx="3">
                  <c:v>11時</c:v>
                </c:pt>
                <c:pt idx="4">
                  <c:v>12時</c:v>
                </c:pt>
                <c:pt idx="5">
                  <c:v>13時</c:v>
                </c:pt>
                <c:pt idx="6">
                  <c:v>14時</c:v>
                </c:pt>
                <c:pt idx="7">
                  <c:v>15時</c:v>
                </c:pt>
                <c:pt idx="8">
                  <c:v>16時</c:v>
                </c:pt>
                <c:pt idx="9">
                  <c:v>17時</c:v>
                </c:pt>
                <c:pt idx="10">
                  <c:v>18時</c:v>
                </c:pt>
                <c:pt idx="11">
                  <c:v>19時</c:v>
                </c:pt>
                <c:pt idx="12">
                  <c:v>20時</c:v>
                </c:pt>
                <c:pt idx="13">
                  <c:v>21時</c:v>
                </c:pt>
                <c:pt idx="14">
                  <c:v>22時</c:v>
                </c:pt>
                <c:pt idx="15">
                  <c:v>23時</c:v>
                </c:pt>
                <c:pt idx="16">
                  <c:v>24時</c:v>
                </c:pt>
                <c:pt idx="17">
                  <c:v>1時</c:v>
                </c:pt>
                <c:pt idx="18">
                  <c:v>2時</c:v>
                </c:pt>
                <c:pt idx="19">
                  <c:v>3時</c:v>
                </c:pt>
                <c:pt idx="20">
                  <c:v>4時</c:v>
                </c:pt>
                <c:pt idx="21">
                  <c:v>5時</c:v>
                </c:pt>
                <c:pt idx="22">
                  <c:v>6時</c:v>
                </c:pt>
                <c:pt idx="23">
                  <c:v>7時</c:v>
                </c:pt>
              </c:strCache>
            </c:strRef>
          </c:cat>
          <c:val>
            <c:numRef>
              <c:f>Ref_A!$AJ$75:$BG$75</c:f>
              <c:numCache>
                <c:formatCode>0.00</c:formatCode>
                <c:ptCount val="24"/>
                <c:pt idx="0">
                  <c:v>0.96416666666666673</c:v>
                </c:pt>
                <c:pt idx="1">
                  <c:v>0.81385416666666666</c:v>
                </c:pt>
                <c:pt idx="2">
                  <c:v>0.77729166666666671</c:v>
                </c:pt>
                <c:pt idx="3">
                  <c:v>0.76700000000000002</c:v>
                </c:pt>
                <c:pt idx="4">
                  <c:v>0.76970833333333344</c:v>
                </c:pt>
                <c:pt idx="5">
                  <c:v>0.76943750000000011</c:v>
                </c:pt>
                <c:pt idx="6">
                  <c:v>0.7607708333333334</c:v>
                </c:pt>
                <c:pt idx="7">
                  <c:v>0.8038333333333334</c:v>
                </c:pt>
                <c:pt idx="8">
                  <c:v>0.82739583333333344</c:v>
                </c:pt>
                <c:pt idx="9">
                  <c:v>0.94764583333333341</c:v>
                </c:pt>
                <c:pt idx="10">
                  <c:v>0.87208333333333343</c:v>
                </c:pt>
                <c:pt idx="11">
                  <c:v>0.69522916666666679</c:v>
                </c:pt>
                <c:pt idx="12">
                  <c:v>0.55466666666666664</c:v>
                </c:pt>
                <c:pt idx="13">
                  <c:v>0.43577083333333338</c:v>
                </c:pt>
                <c:pt idx="14">
                  <c:v>0.28762500000000002</c:v>
                </c:pt>
                <c:pt idx="15">
                  <c:v>0.17577083333333335</c:v>
                </c:pt>
                <c:pt idx="16">
                  <c:v>0.11050000000000001</c:v>
                </c:pt>
                <c:pt idx="17">
                  <c:v>7.9625000000000001E-2</c:v>
                </c:pt>
                <c:pt idx="18">
                  <c:v>5.9041666666666673E-2</c:v>
                </c:pt>
                <c:pt idx="19">
                  <c:v>5.2000000000000005E-2</c:v>
                </c:pt>
                <c:pt idx="20">
                  <c:v>6.7437500000000011E-2</c:v>
                </c:pt>
                <c:pt idx="21">
                  <c:v>0.17197916666666668</c:v>
                </c:pt>
                <c:pt idx="22">
                  <c:v>0.46122916666666669</c:v>
                </c:pt>
                <c:pt idx="23">
                  <c:v>0.9397916666666668</c:v>
                </c:pt>
              </c:numCache>
            </c:numRef>
          </c:val>
          <c:smooth val="0"/>
          <c:extLst>
            <c:ext xmlns:c16="http://schemas.microsoft.com/office/drawing/2014/chart" uri="{C3380CC4-5D6E-409C-BE32-E72D297353CC}">
              <c16:uniqueId val="{00000000-4035-4D7F-80BE-96517B6B73E5}"/>
            </c:ext>
          </c:extLst>
        </c:ser>
        <c:ser>
          <c:idx val="1"/>
          <c:order val="1"/>
          <c:tx>
            <c:strRef>
              <c:f>Ref_A!$AI$76</c:f>
              <c:strCache>
                <c:ptCount val="1"/>
                <c:pt idx="0">
                  <c:v>北向</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f>Ref_A!$AJ$2:$BG$2</c:f>
              <c:strCache>
                <c:ptCount val="24"/>
                <c:pt idx="0">
                  <c:v>8時</c:v>
                </c:pt>
                <c:pt idx="1">
                  <c:v>9時</c:v>
                </c:pt>
                <c:pt idx="2">
                  <c:v>10時</c:v>
                </c:pt>
                <c:pt idx="3">
                  <c:v>11時</c:v>
                </c:pt>
                <c:pt idx="4">
                  <c:v>12時</c:v>
                </c:pt>
                <c:pt idx="5">
                  <c:v>13時</c:v>
                </c:pt>
                <c:pt idx="6">
                  <c:v>14時</c:v>
                </c:pt>
                <c:pt idx="7">
                  <c:v>15時</c:v>
                </c:pt>
                <c:pt idx="8">
                  <c:v>16時</c:v>
                </c:pt>
                <c:pt idx="9">
                  <c:v>17時</c:v>
                </c:pt>
                <c:pt idx="10">
                  <c:v>18時</c:v>
                </c:pt>
                <c:pt idx="11">
                  <c:v>19時</c:v>
                </c:pt>
                <c:pt idx="12">
                  <c:v>20時</c:v>
                </c:pt>
                <c:pt idx="13">
                  <c:v>21時</c:v>
                </c:pt>
                <c:pt idx="14">
                  <c:v>22時</c:v>
                </c:pt>
                <c:pt idx="15">
                  <c:v>23時</c:v>
                </c:pt>
                <c:pt idx="16">
                  <c:v>24時</c:v>
                </c:pt>
                <c:pt idx="17">
                  <c:v>1時</c:v>
                </c:pt>
                <c:pt idx="18">
                  <c:v>2時</c:v>
                </c:pt>
                <c:pt idx="19">
                  <c:v>3時</c:v>
                </c:pt>
                <c:pt idx="20">
                  <c:v>4時</c:v>
                </c:pt>
                <c:pt idx="21">
                  <c:v>5時</c:v>
                </c:pt>
                <c:pt idx="22">
                  <c:v>6時</c:v>
                </c:pt>
                <c:pt idx="23">
                  <c:v>7時</c:v>
                </c:pt>
              </c:strCache>
            </c:strRef>
          </c:cat>
          <c:val>
            <c:numRef>
              <c:f>Ref_A!$AJ$76:$BG$76</c:f>
              <c:numCache>
                <c:formatCode>0.00</c:formatCode>
                <c:ptCount val="24"/>
                <c:pt idx="0">
                  <c:v>1.1074375000000001</c:v>
                </c:pt>
                <c:pt idx="1">
                  <c:v>0.92272916666666682</c:v>
                </c:pt>
                <c:pt idx="2">
                  <c:v>0.86639583333333337</c:v>
                </c:pt>
                <c:pt idx="3">
                  <c:v>0.85258333333333347</c:v>
                </c:pt>
                <c:pt idx="4">
                  <c:v>0.80410416666666684</c:v>
                </c:pt>
                <c:pt idx="5">
                  <c:v>0.87641666666666673</c:v>
                </c:pt>
                <c:pt idx="6">
                  <c:v>0.87831250000000016</c:v>
                </c:pt>
                <c:pt idx="7">
                  <c:v>0.8580000000000001</c:v>
                </c:pt>
                <c:pt idx="8">
                  <c:v>0.86558333333333337</c:v>
                </c:pt>
                <c:pt idx="9">
                  <c:v>0.98745833333333344</c:v>
                </c:pt>
                <c:pt idx="10">
                  <c:v>0.92110416666666672</c:v>
                </c:pt>
                <c:pt idx="11">
                  <c:v>0.73314583333333339</c:v>
                </c:pt>
                <c:pt idx="12">
                  <c:v>0.56306250000000002</c:v>
                </c:pt>
                <c:pt idx="13">
                  <c:v>0.4311666666666667</c:v>
                </c:pt>
                <c:pt idx="14">
                  <c:v>0.31741666666666674</c:v>
                </c:pt>
                <c:pt idx="15">
                  <c:v>0.18850000000000003</c:v>
                </c:pt>
                <c:pt idx="16">
                  <c:v>0.12241666666666669</c:v>
                </c:pt>
                <c:pt idx="17">
                  <c:v>8.6937500000000001E-2</c:v>
                </c:pt>
                <c:pt idx="18">
                  <c:v>7.5291666666666673E-2</c:v>
                </c:pt>
                <c:pt idx="19">
                  <c:v>7.9625000000000015E-2</c:v>
                </c:pt>
                <c:pt idx="20">
                  <c:v>0.10914583333333333</c:v>
                </c:pt>
                <c:pt idx="21">
                  <c:v>0.17252083333333335</c:v>
                </c:pt>
                <c:pt idx="22">
                  <c:v>0.46881250000000002</c:v>
                </c:pt>
                <c:pt idx="23">
                  <c:v>1.0589583333333337</c:v>
                </c:pt>
              </c:numCache>
            </c:numRef>
          </c:val>
          <c:smooth val="0"/>
          <c:extLst>
            <c:ext xmlns:c16="http://schemas.microsoft.com/office/drawing/2014/chart" uri="{C3380CC4-5D6E-409C-BE32-E72D297353CC}">
              <c16:uniqueId val="{00000001-4035-4D7F-80BE-96517B6B73E5}"/>
            </c:ext>
          </c:extLst>
        </c:ser>
        <c:dLbls>
          <c:showLegendKey val="0"/>
          <c:showVal val="0"/>
          <c:showCatName val="0"/>
          <c:showSerName val="0"/>
          <c:showPercent val="0"/>
          <c:showBubbleSize val="0"/>
        </c:dLbls>
        <c:marker val="1"/>
        <c:smooth val="0"/>
        <c:axId val="404085048"/>
        <c:axId val="404081128"/>
      </c:lineChart>
      <c:catAx>
        <c:axId val="40408504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404081128"/>
        <c:crosses val="autoZero"/>
        <c:auto val="1"/>
        <c:lblAlgn val="ctr"/>
        <c:lblOffset val="100"/>
        <c:noMultiLvlLbl val="0"/>
      </c:catAx>
      <c:valAx>
        <c:axId val="404081128"/>
        <c:scaling>
          <c:orientation val="minMax"/>
          <c:max val="1.7500000000000002"/>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404085048"/>
        <c:crosses val="autoZero"/>
        <c:crossBetween val="between"/>
        <c:majorUnit val="0.25"/>
      </c:valAx>
      <c:spPr>
        <a:noFill/>
        <a:ln>
          <a:noFill/>
        </a:ln>
        <a:effectLst/>
      </c:spPr>
    </c:plotArea>
    <c:legend>
      <c:legendPos val="b"/>
      <c:layout>
        <c:manualLayout>
          <c:xMode val="edge"/>
          <c:yMode val="edge"/>
          <c:x val="0.28033893747826893"/>
          <c:y val="0.73167757209307049"/>
          <c:w val="0.20924043935654185"/>
          <c:h val="8.188972165809166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ja-JP" altLang="en-US"/>
              <a:t>環状通：南</a:t>
            </a:r>
            <a:r>
              <a:rPr lang="en-US" altLang="ja-JP"/>
              <a:t>19</a:t>
            </a:r>
            <a:r>
              <a:rPr lang="ja-JP" altLang="en-US"/>
              <a:t>・石山道路　東向き走行台数　</a:t>
            </a:r>
            <a:r>
              <a:rPr lang="en-US" altLang="ja-JP"/>
              <a:t>H27/2015/7/14</a:t>
            </a:r>
            <a:endParaRPr lang="ja-JP" altLang="en-US"/>
          </a:p>
        </c:rich>
      </c:tx>
      <c:layout>
        <c:manualLayout>
          <c:xMode val="edge"/>
          <c:yMode val="edge"/>
          <c:x val="7.9046149672991131E-2"/>
          <c:y val="3.3785825231132667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ja-JP"/>
        </a:p>
      </c:txPr>
    </c:title>
    <c:autoTitleDeleted val="0"/>
    <c:plotArea>
      <c:layout/>
      <c:barChart>
        <c:barDir val="col"/>
        <c:grouping val="clustered"/>
        <c:varyColors val="0"/>
        <c:ser>
          <c:idx val="1"/>
          <c:order val="1"/>
          <c:spPr>
            <a:solidFill>
              <a:schemeClr val="accent2"/>
            </a:solidFill>
            <a:ln>
              <a:noFill/>
            </a:ln>
            <a:effectLst/>
          </c:spPr>
          <c:invertIfNegative val="0"/>
          <c:cat>
            <c:strRef>
              <c:f>[5]D4_6!$E$68:$AB$68</c:f>
              <c:strCache>
                <c:ptCount val="24"/>
                <c:pt idx="0">
                  <c:v>8時</c:v>
                </c:pt>
                <c:pt idx="1">
                  <c:v>9時</c:v>
                </c:pt>
                <c:pt idx="2">
                  <c:v>10時</c:v>
                </c:pt>
                <c:pt idx="3">
                  <c:v>11時</c:v>
                </c:pt>
                <c:pt idx="4">
                  <c:v>12時</c:v>
                </c:pt>
                <c:pt idx="5">
                  <c:v>13時</c:v>
                </c:pt>
                <c:pt idx="6">
                  <c:v>14時</c:v>
                </c:pt>
                <c:pt idx="7">
                  <c:v>15時</c:v>
                </c:pt>
                <c:pt idx="8">
                  <c:v>16時</c:v>
                </c:pt>
                <c:pt idx="9">
                  <c:v>17時</c:v>
                </c:pt>
                <c:pt idx="10">
                  <c:v>18時</c:v>
                </c:pt>
                <c:pt idx="11">
                  <c:v>19時</c:v>
                </c:pt>
                <c:pt idx="12">
                  <c:v>20時</c:v>
                </c:pt>
                <c:pt idx="13">
                  <c:v>21時</c:v>
                </c:pt>
                <c:pt idx="14">
                  <c:v>22時</c:v>
                </c:pt>
                <c:pt idx="15">
                  <c:v>23時</c:v>
                </c:pt>
                <c:pt idx="16">
                  <c:v>24時</c:v>
                </c:pt>
                <c:pt idx="17">
                  <c:v>1時</c:v>
                </c:pt>
                <c:pt idx="18">
                  <c:v>2時</c:v>
                </c:pt>
                <c:pt idx="19">
                  <c:v>3時</c:v>
                </c:pt>
                <c:pt idx="20">
                  <c:v>4時</c:v>
                </c:pt>
                <c:pt idx="21">
                  <c:v>5時</c:v>
                </c:pt>
                <c:pt idx="22">
                  <c:v>6時</c:v>
                </c:pt>
                <c:pt idx="23">
                  <c:v>7時</c:v>
                </c:pt>
              </c:strCache>
            </c:strRef>
          </c:cat>
          <c:val>
            <c:numRef>
              <c:f>[5]D4_6!$E$70:$AB$70</c:f>
              <c:numCache>
                <c:formatCode>General</c:formatCode>
                <c:ptCount val="24"/>
                <c:pt idx="0">
                  <c:v>507</c:v>
                </c:pt>
                <c:pt idx="1">
                  <c:v>467</c:v>
                </c:pt>
                <c:pt idx="2">
                  <c:v>526</c:v>
                </c:pt>
                <c:pt idx="3">
                  <c:v>525</c:v>
                </c:pt>
                <c:pt idx="4">
                  <c:v>514</c:v>
                </c:pt>
                <c:pt idx="5">
                  <c:v>496</c:v>
                </c:pt>
                <c:pt idx="6">
                  <c:v>472</c:v>
                </c:pt>
                <c:pt idx="7">
                  <c:v>547</c:v>
                </c:pt>
                <c:pt idx="8">
                  <c:v>576</c:v>
                </c:pt>
                <c:pt idx="9">
                  <c:v>613</c:v>
                </c:pt>
                <c:pt idx="10">
                  <c:v>445</c:v>
                </c:pt>
                <c:pt idx="11">
                  <c:v>358</c:v>
                </c:pt>
                <c:pt idx="12">
                  <c:v>305</c:v>
                </c:pt>
                <c:pt idx="13">
                  <c:v>268</c:v>
                </c:pt>
                <c:pt idx="14">
                  <c:v>217</c:v>
                </c:pt>
                <c:pt idx="15">
                  <c:v>127</c:v>
                </c:pt>
                <c:pt idx="16">
                  <c:v>83</c:v>
                </c:pt>
                <c:pt idx="17">
                  <c:v>55</c:v>
                </c:pt>
                <c:pt idx="18">
                  <c:v>36</c:v>
                </c:pt>
                <c:pt idx="19">
                  <c:v>26</c:v>
                </c:pt>
                <c:pt idx="20">
                  <c:v>57</c:v>
                </c:pt>
                <c:pt idx="21">
                  <c:v>105</c:v>
                </c:pt>
                <c:pt idx="22">
                  <c:v>269</c:v>
                </c:pt>
                <c:pt idx="23">
                  <c:v>582</c:v>
                </c:pt>
              </c:numCache>
            </c:numRef>
          </c:val>
          <c:extLst>
            <c:ext xmlns:c16="http://schemas.microsoft.com/office/drawing/2014/chart" uri="{C3380CC4-5D6E-409C-BE32-E72D297353CC}">
              <c16:uniqueId val="{00000000-1D2C-4ED5-B655-BB971F3064B7}"/>
            </c:ext>
          </c:extLst>
        </c:ser>
        <c:dLbls>
          <c:showLegendKey val="0"/>
          <c:showVal val="0"/>
          <c:showCatName val="0"/>
          <c:showSerName val="0"/>
          <c:showPercent val="0"/>
          <c:showBubbleSize val="0"/>
        </c:dLbls>
        <c:gapWidth val="219"/>
        <c:overlap val="-27"/>
        <c:axId val="404079952"/>
        <c:axId val="404080344"/>
        <c:extLst>
          <c:ext xmlns:c15="http://schemas.microsoft.com/office/drawing/2012/chart" uri="{02D57815-91ED-43cb-92C2-25804820EDAC}">
            <c15:filteredBarSeries>
              <c15:ser>
                <c:idx val="0"/>
                <c:order val="0"/>
                <c:spPr>
                  <a:solidFill>
                    <a:schemeClr val="accent1"/>
                  </a:solidFill>
                  <a:ln>
                    <a:noFill/>
                  </a:ln>
                  <a:effectLst/>
                </c:spPr>
                <c:invertIfNegative val="0"/>
                <c:cat>
                  <c:strRef>
                    <c:extLst>
                      <c:ext uri="{02D57815-91ED-43cb-92C2-25804820EDAC}">
                        <c15:formulaRef>
                          <c15:sqref>[5]D4_6!$E$68:$AB$68</c15:sqref>
                        </c15:formulaRef>
                      </c:ext>
                    </c:extLst>
                    <c:strCache>
                      <c:ptCount val="24"/>
                      <c:pt idx="0">
                        <c:v>8時</c:v>
                      </c:pt>
                      <c:pt idx="1">
                        <c:v>9時</c:v>
                      </c:pt>
                      <c:pt idx="2">
                        <c:v>10時</c:v>
                      </c:pt>
                      <c:pt idx="3">
                        <c:v>11時</c:v>
                      </c:pt>
                      <c:pt idx="4">
                        <c:v>12時</c:v>
                      </c:pt>
                      <c:pt idx="5">
                        <c:v>13時</c:v>
                      </c:pt>
                      <c:pt idx="6">
                        <c:v>14時</c:v>
                      </c:pt>
                      <c:pt idx="7">
                        <c:v>15時</c:v>
                      </c:pt>
                      <c:pt idx="8">
                        <c:v>16時</c:v>
                      </c:pt>
                      <c:pt idx="9">
                        <c:v>17時</c:v>
                      </c:pt>
                      <c:pt idx="10">
                        <c:v>18時</c:v>
                      </c:pt>
                      <c:pt idx="11">
                        <c:v>19時</c:v>
                      </c:pt>
                      <c:pt idx="12">
                        <c:v>20時</c:v>
                      </c:pt>
                      <c:pt idx="13">
                        <c:v>21時</c:v>
                      </c:pt>
                      <c:pt idx="14">
                        <c:v>22時</c:v>
                      </c:pt>
                      <c:pt idx="15">
                        <c:v>23時</c:v>
                      </c:pt>
                      <c:pt idx="16">
                        <c:v>24時</c:v>
                      </c:pt>
                      <c:pt idx="17">
                        <c:v>1時</c:v>
                      </c:pt>
                      <c:pt idx="18">
                        <c:v>2時</c:v>
                      </c:pt>
                      <c:pt idx="19">
                        <c:v>3時</c:v>
                      </c:pt>
                      <c:pt idx="20">
                        <c:v>4時</c:v>
                      </c:pt>
                      <c:pt idx="21">
                        <c:v>5時</c:v>
                      </c:pt>
                      <c:pt idx="22">
                        <c:v>6時</c:v>
                      </c:pt>
                      <c:pt idx="23">
                        <c:v>7時</c:v>
                      </c:pt>
                    </c:strCache>
                  </c:strRef>
                </c:cat>
                <c:val>
                  <c:numRef>
                    <c:extLst>
                      <c:ext uri="{02D57815-91ED-43cb-92C2-25804820EDAC}">
                        <c15:formulaRef>
                          <c15:sqref>[5]D4_6!$E$69:$AB$69</c15:sqref>
                        </c15:formulaRef>
                      </c:ext>
                    </c:extLst>
                    <c:numCache>
                      <c:formatCode>General</c:formatCode>
                      <c:ptCount val="24"/>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numCache>
                  </c:numRef>
                </c:val>
                <c:extLst>
                  <c:ext xmlns:c16="http://schemas.microsoft.com/office/drawing/2014/chart" uri="{C3380CC4-5D6E-409C-BE32-E72D297353CC}">
                    <c16:uniqueId val="{00000001-1D2C-4ED5-B655-BB971F3064B7}"/>
                  </c:ext>
                </c:extLst>
              </c15:ser>
            </c15:filteredBarSeries>
          </c:ext>
        </c:extLst>
      </c:barChart>
      <c:catAx>
        <c:axId val="4040799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404080344"/>
        <c:crosses val="autoZero"/>
        <c:auto val="1"/>
        <c:lblAlgn val="ctr"/>
        <c:lblOffset val="100"/>
        <c:noMultiLvlLbl val="0"/>
      </c:catAx>
      <c:valAx>
        <c:axId val="404080344"/>
        <c:scaling>
          <c:orientation val="minMax"/>
          <c:max val="100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404079952"/>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ja-JP"/>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8" Type="http://schemas.openxmlformats.org/officeDocument/2006/relationships/chart" Target="../charts/chart4.xml"/><Relationship Id="rId13" Type="http://schemas.openxmlformats.org/officeDocument/2006/relationships/image" Target="../media/image4.png"/><Relationship Id="rId3" Type="http://schemas.openxmlformats.org/officeDocument/2006/relationships/hyperlink" Target="#_&#65303;_&#65305;"/><Relationship Id="rId7" Type="http://schemas.openxmlformats.org/officeDocument/2006/relationships/chart" Target="../charts/chart3.xml"/><Relationship Id="rId12" Type="http://schemas.openxmlformats.org/officeDocument/2006/relationships/image" Target="../media/image3.png"/><Relationship Id="rId2" Type="http://schemas.openxmlformats.org/officeDocument/2006/relationships/hyperlink" Target="#_&#65300;_&#65302;"/><Relationship Id="rId16" Type="http://schemas.openxmlformats.org/officeDocument/2006/relationships/chart" Target="../charts/chart7.xml"/><Relationship Id="rId1" Type="http://schemas.openxmlformats.org/officeDocument/2006/relationships/image" Target="../media/image1.png"/><Relationship Id="rId6" Type="http://schemas.openxmlformats.org/officeDocument/2006/relationships/chart" Target="../charts/chart2.xml"/><Relationship Id="rId11" Type="http://schemas.openxmlformats.org/officeDocument/2006/relationships/image" Target="../media/image2.png"/><Relationship Id="rId5" Type="http://schemas.openxmlformats.org/officeDocument/2006/relationships/chart" Target="../charts/chart1.xml"/><Relationship Id="rId15" Type="http://schemas.openxmlformats.org/officeDocument/2006/relationships/chart" Target="../charts/chart6.xml"/><Relationship Id="rId10" Type="http://schemas.openxmlformats.org/officeDocument/2006/relationships/hyperlink" Target="http://sky.geocities.jp/moiwasapp/sapp/law.htm#1150" TargetMode="External"/><Relationship Id="rId4" Type="http://schemas.openxmlformats.org/officeDocument/2006/relationships/hyperlink" Target="#_10_&#65297;&#65297;"/><Relationship Id="rId9" Type="http://schemas.openxmlformats.org/officeDocument/2006/relationships/chart" Target="../charts/chart5.xml"/><Relationship Id="rId14" Type="http://schemas.openxmlformats.org/officeDocument/2006/relationships/image" Target="../media/image5.png"/></Relationships>
</file>

<file path=xl/drawings/_rels/drawing2.xml.rels><?xml version="1.0" encoding="UTF-8" standalone="yes"?>
<Relationships xmlns="http://schemas.openxmlformats.org/package/2006/relationships"><Relationship Id="rId26" Type="http://schemas.openxmlformats.org/officeDocument/2006/relationships/hyperlink" Target="#_&#65299;&#26481;"/><Relationship Id="rId21" Type="http://schemas.openxmlformats.org/officeDocument/2006/relationships/hyperlink" Target="#_&#65298;&#35199;"/><Relationship Id="rId42" Type="http://schemas.openxmlformats.org/officeDocument/2006/relationships/hyperlink" Target="#_&#65297;&#65296;&#65299;&#26481;"/><Relationship Id="rId47" Type="http://schemas.openxmlformats.org/officeDocument/2006/relationships/hyperlink" Target="#_&#65297;&#65296;&#65300;&#21335;"/><Relationship Id="rId63" Type="http://schemas.openxmlformats.org/officeDocument/2006/relationships/image" Target="../media/image19.png"/><Relationship Id="rId68" Type="http://schemas.openxmlformats.org/officeDocument/2006/relationships/image" Target="../media/image22.png"/><Relationship Id="rId2" Type="http://schemas.openxmlformats.org/officeDocument/2006/relationships/image" Target="../media/image6.png"/><Relationship Id="rId16" Type="http://schemas.openxmlformats.org/officeDocument/2006/relationships/hyperlink" Target="#_&#65297;&#35199;"/><Relationship Id="rId29" Type="http://schemas.openxmlformats.org/officeDocument/2006/relationships/hyperlink" Target="#_&#65297;&#65296;&#65297;&#26481;"/><Relationship Id="rId11" Type="http://schemas.openxmlformats.org/officeDocument/2006/relationships/image" Target="../media/image11.png"/><Relationship Id="rId24" Type="http://schemas.openxmlformats.org/officeDocument/2006/relationships/hyperlink" Target="#_&#65299;&#35199;"/><Relationship Id="rId32" Type="http://schemas.openxmlformats.org/officeDocument/2006/relationships/hyperlink" Target="#_&#65297;&#65296;&#65296;&#21335;"/><Relationship Id="rId37" Type="http://schemas.openxmlformats.org/officeDocument/2006/relationships/hyperlink" Target="#_&#65297;&#65296;&#65298;&#21335;"/><Relationship Id="rId40" Type="http://schemas.openxmlformats.org/officeDocument/2006/relationships/hyperlink" Target="https://www.google.com/maps/@43.0310324,141.3491464,17.29z" TargetMode="External"/><Relationship Id="rId45" Type="http://schemas.openxmlformats.org/officeDocument/2006/relationships/hyperlink" Target="#_&#65297;&#65296;&#65299;&#21271;"/><Relationship Id="rId53" Type="http://schemas.openxmlformats.org/officeDocument/2006/relationships/hyperlink" Target="#_&#65297;&#65296;&#65301;&#35199;"/><Relationship Id="rId58" Type="http://schemas.openxmlformats.org/officeDocument/2006/relationships/hyperlink" Target="#_&#65297;&#65296;&#65302;&#26481;"/><Relationship Id="rId66" Type="http://schemas.openxmlformats.org/officeDocument/2006/relationships/hyperlink" Target="#_7"/><Relationship Id="rId74" Type="http://schemas.openxmlformats.org/officeDocument/2006/relationships/hyperlink" Target="#_11"/><Relationship Id="rId5" Type="http://schemas.openxmlformats.org/officeDocument/2006/relationships/image" Target="../media/image8.png"/><Relationship Id="rId61" Type="http://schemas.openxmlformats.org/officeDocument/2006/relationships/hyperlink" Target="https://www.google.com/maps/@43.0334345,141.3356132,17.58z" TargetMode="External"/><Relationship Id="rId19" Type="http://schemas.openxmlformats.org/officeDocument/2006/relationships/hyperlink" Target="#_&#65298;&#26481;"/><Relationship Id="rId14" Type="http://schemas.openxmlformats.org/officeDocument/2006/relationships/image" Target="../media/image13.png"/><Relationship Id="rId22" Type="http://schemas.openxmlformats.org/officeDocument/2006/relationships/hyperlink" Target="#_&#65298;&#21335;"/><Relationship Id="rId27" Type="http://schemas.openxmlformats.org/officeDocument/2006/relationships/image" Target="../media/image14.png"/><Relationship Id="rId30" Type="http://schemas.openxmlformats.org/officeDocument/2006/relationships/hyperlink" Target="#_&#65297;&#65296;&#65296;&#26481;"/><Relationship Id="rId35" Type="http://schemas.openxmlformats.org/officeDocument/2006/relationships/hyperlink" Target="#_&#65297;&#65296;&#65297;&#21271;"/><Relationship Id="rId43" Type="http://schemas.openxmlformats.org/officeDocument/2006/relationships/hyperlink" Target="#_&#65297;&#65296;&#65299;&#21335;"/><Relationship Id="rId48" Type="http://schemas.openxmlformats.org/officeDocument/2006/relationships/hyperlink" Target="#_&#65297;&#65296;&#65300;&#26481;"/><Relationship Id="rId56" Type="http://schemas.openxmlformats.org/officeDocument/2006/relationships/image" Target="../media/image17.png"/><Relationship Id="rId64" Type="http://schemas.openxmlformats.org/officeDocument/2006/relationships/image" Target="../media/image20.png"/><Relationship Id="rId69" Type="http://schemas.openxmlformats.org/officeDocument/2006/relationships/image" Target="../media/image23.png"/><Relationship Id="rId8" Type="http://schemas.openxmlformats.org/officeDocument/2006/relationships/hyperlink" Target="#_6"/><Relationship Id="rId51" Type="http://schemas.openxmlformats.org/officeDocument/2006/relationships/hyperlink" Target="#_&#65297;&#65296;&#65301;&#26481;"/><Relationship Id="rId72" Type="http://schemas.openxmlformats.org/officeDocument/2006/relationships/image" Target="../media/image25.png"/><Relationship Id="rId3"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hyperlink" Target="#_&#65297;&#21271;"/><Relationship Id="rId25" Type="http://schemas.openxmlformats.org/officeDocument/2006/relationships/hyperlink" Target="#_&#65299;&#21335;"/><Relationship Id="rId33" Type="http://schemas.openxmlformats.org/officeDocument/2006/relationships/hyperlink" Target="#_&#65297;&#65296;&#65296;&#21271;"/><Relationship Id="rId38" Type="http://schemas.openxmlformats.org/officeDocument/2006/relationships/hyperlink" Target="#_&#65297;&#65296;&#65298;&#21271;"/><Relationship Id="rId46" Type="http://schemas.openxmlformats.org/officeDocument/2006/relationships/hyperlink" Target="#_&#65297;&#65296;&#65300;&#35199;"/><Relationship Id="rId59" Type="http://schemas.openxmlformats.org/officeDocument/2006/relationships/hyperlink" Target="#_&#65297;&#65296;&#65302;&#35199;"/><Relationship Id="rId67" Type="http://schemas.openxmlformats.org/officeDocument/2006/relationships/hyperlink" Target="#_8"/><Relationship Id="rId20" Type="http://schemas.openxmlformats.org/officeDocument/2006/relationships/hyperlink" Target="#_&#65298;&#21271;"/><Relationship Id="rId41" Type="http://schemas.openxmlformats.org/officeDocument/2006/relationships/image" Target="../media/image15.png"/><Relationship Id="rId54" Type="http://schemas.openxmlformats.org/officeDocument/2006/relationships/image" Target="../media/image16.png"/><Relationship Id="rId62" Type="http://schemas.openxmlformats.org/officeDocument/2006/relationships/image" Target="../media/image18.png"/><Relationship Id="rId70" Type="http://schemas.openxmlformats.org/officeDocument/2006/relationships/image" Target="../media/image24.png"/><Relationship Id="rId1" Type="http://schemas.openxmlformats.org/officeDocument/2006/relationships/hyperlink" Target="https://www.google.com/maps/@43.0286927,141.3564684,17.29z" TargetMode="External"/><Relationship Id="rId6" Type="http://schemas.openxmlformats.org/officeDocument/2006/relationships/hyperlink" Target="#_&#65300;"/><Relationship Id="rId15" Type="http://schemas.openxmlformats.org/officeDocument/2006/relationships/hyperlink" Target="#_&#65297;&#26481;"/><Relationship Id="rId23" Type="http://schemas.openxmlformats.org/officeDocument/2006/relationships/hyperlink" Target="#_&#65299;&#21271;"/><Relationship Id="rId28" Type="http://schemas.openxmlformats.org/officeDocument/2006/relationships/hyperlink" Target="#_&#65297;&#65296;&#65298;&#26481;"/><Relationship Id="rId36" Type="http://schemas.openxmlformats.org/officeDocument/2006/relationships/hyperlink" Target="#_&#65297;&#65296;&#65298;&#35199;"/><Relationship Id="rId49" Type="http://schemas.openxmlformats.org/officeDocument/2006/relationships/hyperlink" Target="#_&#65297;&#65296;&#65300;&#21271;"/><Relationship Id="rId57" Type="http://schemas.openxmlformats.org/officeDocument/2006/relationships/hyperlink" Target="#_&#65297;&#65296;&#65302;&#21335;"/><Relationship Id="rId10" Type="http://schemas.openxmlformats.org/officeDocument/2006/relationships/image" Target="../media/image10.png"/><Relationship Id="rId31" Type="http://schemas.openxmlformats.org/officeDocument/2006/relationships/hyperlink" Target="#_&#65297;&#65296;&#65296;&#35199;"/><Relationship Id="rId44" Type="http://schemas.openxmlformats.org/officeDocument/2006/relationships/hyperlink" Target="#_&#65297;&#65296;&#65299;&#35199;"/><Relationship Id="rId52" Type="http://schemas.openxmlformats.org/officeDocument/2006/relationships/hyperlink" Target="#_&#65297;&#65296;&#65301;&#21335;"/><Relationship Id="rId60" Type="http://schemas.openxmlformats.org/officeDocument/2006/relationships/hyperlink" Target="#_&#65297;&#65296;&#65302;&#21271;"/><Relationship Id="rId65" Type="http://schemas.openxmlformats.org/officeDocument/2006/relationships/image" Target="../media/image21.png"/><Relationship Id="rId73" Type="http://schemas.openxmlformats.org/officeDocument/2006/relationships/hyperlink" Target="#_10"/><Relationship Id="rId4" Type="http://schemas.openxmlformats.org/officeDocument/2006/relationships/hyperlink" Target="https://www.google.com/maps/@43.0340257,141.3479714,17.29z" TargetMode="External"/><Relationship Id="rId9" Type="http://schemas.openxmlformats.org/officeDocument/2006/relationships/image" Target="../media/image9.png"/><Relationship Id="rId13" Type="http://schemas.openxmlformats.org/officeDocument/2006/relationships/hyperlink" Target="https://www.google.com/maps/@43.0346282,141.3581783,17.29z" TargetMode="External"/><Relationship Id="rId18" Type="http://schemas.openxmlformats.org/officeDocument/2006/relationships/hyperlink" Target="#_&#65297;&#21335;"/><Relationship Id="rId39" Type="http://schemas.openxmlformats.org/officeDocument/2006/relationships/hyperlink" Target="#_&#65297;&#65296;&#65297;&#35199;"/><Relationship Id="rId34" Type="http://schemas.openxmlformats.org/officeDocument/2006/relationships/hyperlink" Target="#_&#65297;&#65296;&#65297;&#21335;"/><Relationship Id="rId50" Type="http://schemas.openxmlformats.org/officeDocument/2006/relationships/hyperlink" Target="#_&#65297;&#65296;&#65301;&#21271;"/><Relationship Id="rId55" Type="http://schemas.openxmlformats.org/officeDocument/2006/relationships/hyperlink" Target="https://www.google.com/maps/@43.030276,141.3400357,17.29z" TargetMode="External"/><Relationship Id="rId7" Type="http://schemas.openxmlformats.org/officeDocument/2006/relationships/hyperlink" Target="#_5"/><Relationship Id="rId71" Type="http://schemas.openxmlformats.org/officeDocument/2006/relationships/hyperlink" Target="https://www.google.com/maps/@43.045134,141.3240628,17.87z" TargetMode="External"/></Relationships>
</file>

<file path=xl/drawings/_rels/drawing3.xml.rels><?xml version="1.0" encoding="UTF-8" standalone="yes"?>
<Relationships xmlns="http://schemas.openxmlformats.org/package/2006/relationships"><Relationship Id="rId1" Type="http://schemas.openxmlformats.org/officeDocument/2006/relationships/image" Target="../media/image26.png"/></Relationships>
</file>

<file path=xl/drawings/_rels/drawing4.xml.rels><?xml version="1.0" encoding="UTF-8" standalone="yes"?>
<Relationships xmlns="http://schemas.openxmlformats.org/package/2006/relationships"><Relationship Id="rId1" Type="http://schemas.openxmlformats.org/officeDocument/2006/relationships/chart" Target="../charts/chart8.xml"/></Relationships>
</file>

<file path=xl/drawings/_rels/drawing5.xml.rels><?xml version="1.0" encoding="UTF-8" standalone="yes"?>
<Relationships xmlns="http://schemas.openxmlformats.org/package/2006/relationships"><Relationship Id="rId3" Type="http://schemas.openxmlformats.org/officeDocument/2006/relationships/image" Target="../media/image29.png"/><Relationship Id="rId7" Type="http://schemas.openxmlformats.org/officeDocument/2006/relationships/image" Target="../media/image33.png"/><Relationship Id="rId2" Type="http://schemas.openxmlformats.org/officeDocument/2006/relationships/image" Target="../media/image28.png"/><Relationship Id="rId1" Type="http://schemas.openxmlformats.org/officeDocument/2006/relationships/image" Target="../media/image27.jpeg"/><Relationship Id="rId6" Type="http://schemas.openxmlformats.org/officeDocument/2006/relationships/image" Target="../media/image32.png"/><Relationship Id="rId5" Type="http://schemas.openxmlformats.org/officeDocument/2006/relationships/image" Target="../media/image31.png"/><Relationship Id="rId4" Type="http://schemas.openxmlformats.org/officeDocument/2006/relationships/image" Target="../media/image30.png"/></Relationships>
</file>

<file path=xl/drawings/_rels/drawing6.xml.rels><?xml version="1.0" encoding="UTF-8" standalone="yes"?>
<Relationships xmlns="http://schemas.openxmlformats.org/package/2006/relationships"><Relationship Id="rId8" Type="http://schemas.openxmlformats.org/officeDocument/2006/relationships/image" Target="../media/image41.png"/><Relationship Id="rId3" Type="http://schemas.openxmlformats.org/officeDocument/2006/relationships/image" Target="../media/image36.png"/><Relationship Id="rId7" Type="http://schemas.openxmlformats.org/officeDocument/2006/relationships/image" Target="../media/image40.png"/><Relationship Id="rId2" Type="http://schemas.openxmlformats.org/officeDocument/2006/relationships/image" Target="../media/image35.png"/><Relationship Id="rId1" Type="http://schemas.openxmlformats.org/officeDocument/2006/relationships/image" Target="../media/image34.png"/><Relationship Id="rId6" Type="http://schemas.openxmlformats.org/officeDocument/2006/relationships/image" Target="../media/image39.png"/><Relationship Id="rId5" Type="http://schemas.openxmlformats.org/officeDocument/2006/relationships/image" Target="../media/image38.png"/><Relationship Id="rId4" Type="http://schemas.openxmlformats.org/officeDocument/2006/relationships/image" Target="../media/image37.png"/><Relationship Id="rId9" Type="http://schemas.openxmlformats.org/officeDocument/2006/relationships/image" Target="../media/image42.emf"/></Relationships>
</file>

<file path=xl/drawings/_rels/drawing7.xml.rels><?xml version="1.0" encoding="UTF-8" standalone="yes"?>
<Relationships xmlns="http://schemas.openxmlformats.org/package/2006/relationships"><Relationship Id="rId8" Type="http://schemas.openxmlformats.org/officeDocument/2006/relationships/image" Target="../media/image50.png"/><Relationship Id="rId3" Type="http://schemas.openxmlformats.org/officeDocument/2006/relationships/image" Target="../media/image45.png"/><Relationship Id="rId7" Type="http://schemas.openxmlformats.org/officeDocument/2006/relationships/image" Target="../media/image49.png"/><Relationship Id="rId2" Type="http://schemas.openxmlformats.org/officeDocument/2006/relationships/image" Target="../media/image44.png"/><Relationship Id="rId1" Type="http://schemas.openxmlformats.org/officeDocument/2006/relationships/image" Target="../media/image43.png"/><Relationship Id="rId6" Type="http://schemas.openxmlformats.org/officeDocument/2006/relationships/image" Target="../media/image48.png"/><Relationship Id="rId5" Type="http://schemas.openxmlformats.org/officeDocument/2006/relationships/image" Target="../media/image47.png"/><Relationship Id="rId4" Type="http://schemas.openxmlformats.org/officeDocument/2006/relationships/image" Target="../media/image46.png"/></Relationships>
</file>

<file path=xl/drawings/drawing1.xml><?xml version="1.0" encoding="utf-8"?>
<xdr:wsDr xmlns:xdr="http://schemas.openxmlformats.org/drawingml/2006/spreadsheetDrawing" xmlns:a="http://schemas.openxmlformats.org/drawingml/2006/main">
  <xdr:twoCellAnchor>
    <xdr:from>
      <xdr:col>11</xdr:col>
      <xdr:colOff>40831</xdr:colOff>
      <xdr:row>28</xdr:row>
      <xdr:rowOff>90626</xdr:rowOff>
    </xdr:from>
    <xdr:to>
      <xdr:col>20</xdr:col>
      <xdr:colOff>49226</xdr:colOff>
      <xdr:row>55</xdr:row>
      <xdr:rowOff>135472</xdr:rowOff>
    </xdr:to>
    <xdr:grpSp>
      <xdr:nvGrpSpPr>
        <xdr:cNvPr id="90" name="グループ化 89">
          <a:extLst>
            <a:ext uri="{FF2B5EF4-FFF2-40B4-BE49-F238E27FC236}">
              <a16:creationId xmlns:a16="http://schemas.microsoft.com/office/drawing/2014/main" id="{00000000-0008-0000-0100-00005A000000}"/>
            </a:ext>
          </a:extLst>
        </xdr:cNvPr>
        <xdr:cNvGrpSpPr/>
      </xdr:nvGrpSpPr>
      <xdr:grpSpPr>
        <a:xfrm>
          <a:off x="6810908" y="4853126"/>
          <a:ext cx="5547549" cy="4397038"/>
          <a:chOff x="205520" y="89913"/>
          <a:chExt cx="5417180" cy="3927908"/>
        </a:xfrm>
      </xdr:grpSpPr>
      <xdr:grpSp>
        <xdr:nvGrpSpPr>
          <xdr:cNvPr id="89" name="グループ化 88">
            <a:extLst>
              <a:ext uri="{FF2B5EF4-FFF2-40B4-BE49-F238E27FC236}">
                <a16:creationId xmlns:a16="http://schemas.microsoft.com/office/drawing/2014/main" id="{00000000-0008-0000-0100-000059000000}"/>
              </a:ext>
            </a:extLst>
          </xdr:cNvPr>
          <xdr:cNvGrpSpPr/>
        </xdr:nvGrpSpPr>
        <xdr:grpSpPr>
          <a:xfrm>
            <a:off x="205520" y="89913"/>
            <a:ext cx="5417180" cy="3927908"/>
            <a:chOff x="396020" y="574821"/>
            <a:chExt cx="5417180" cy="3927908"/>
          </a:xfrm>
        </xdr:grpSpPr>
        <xdr:grpSp>
          <xdr:nvGrpSpPr>
            <xdr:cNvPr id="72" name="グループ化 71">
              <a:extLst>
                <a:ext uri="{FF2B5EF4-FFF2-40B4-BE49-F238E27FC236}">
                  <a16:creationId xmlns:a16="http://schemas.microsoft.com/office/drawing/2014/main" id="{00000000-0008-0000-0100-000048000000}"/>
                </a:ext>
              </a:extLst>
            </xdr:cNvPr>
            <xdr:cNvGrpSpPr/>
          </xdr:nvGrpSpPr>
          <xdr:grpSpPr>
            <a:xfrm>
              <a:off x="396020" y="574821"/>
              <a:ext cx="5417180" cy="3927908"/>
              <a:chOff x="396020" y="574821"/>
              <a:chExt cx="5417180" cy="3927908"/>
            </a:xfrm>
          </xdr:grpSpPr>
          <xdr:grpSp>
            <xdr:nvGrpSpPr>
              <xdr:cNvPr id="57" name="グループ化 56">
                <a:extLst>
                  <a:ext uri="{FF2B5EF4-FFF2-40B4-BE49-F238E27FC236}">
                    <a16:creationId xmlns:a16="http://schemas.microsoft.com/office/drawing/2014/main" id="{00000000-0008-0000-0100-000039000000}"/>
                  </a:ext>
                </a:extLst>
              </xdr:cNvPr>
              <xdr:cNvGrpSpPr/>
            </xdr:nvGrpSpPr>
            <xdr:grpSpPr>
              <a:xfrm>
                <a:off x="396020" y="574821"/>
                <a:ext cx="5417180" cy="3208690"/>
                <a:chOff x="1475454" y="420401"/>
                <a:chExt cx="5405635" cy="3235090"/>
              </a:xfrm>
            </xdr:grpSpPr>
            <xdr:grpSp>
              <xdr:nvGrpSpPr>
                <xdr:cNvPr id="27" name="グループ化 26">
                  <a:extLst>
                    <a:ext uri="{FF2B5EF4-FFF2-40B4-BE49-F238E27FC236}">
                      <a16:creationId xmlns:a16="http://schemas.microsoft.com/office/drawing/2014/main" id="{00000000-0008-0000-0100-00001B000000}"/>
                    </a:ext>
                  </a:extLst>
                </xdr:cNvPr>
                <xdr:cNvGrpSpPr/>
              </xdr:nvGrpSpPr>
              <xdr:grpSpPr>
                <a:xfrm>
                  <a:off x="1475454" y="420401"/>
                  <a:ext cx="5405635" cy="3235090"/>
                  <a:chOff x="2045913" y="539463"/>
                  <a:chExt cx="5224325" cy="3236704"/>
                </a:xfrm>
              </xdr:grpSpPr>
              <xdr:grpSp>
                <xdr:nvGrpSpPr>
                  <xdr:cNvPr id="24" name="グループ化 23">
                    <a:extLst>
                      <a:ext uri="{FF2B5EF4-FFF2-40B4-BE49-F238E27FC236}">
                        <a16:creationId xmlns:a16="http://schemas.microsoft.com/office/drawing/2014/main" id="{00000000-0008-0000-0100-000018000000}"/>
                      </a:ext>
                    </a:extLst>
                  </xdr:cNvPr>
                  <xdr:cNvGrpSpPr/>
                </xdr:nvGrpSpPr>
                <xdr:grpSpPr>
                  <a:xfrm>
                    <a:off x="2045913" y="539463"/>
                    <a:ext cx="5224325" cy="3236704"/>
                    <a:chOff x="2045913" y="539463"/>
                    <a:chExt cx="5224325" cy="3236704"/>
                  </a:xfrm>
                </xdr:grpSpPr>
                <xdr:pic>
                  <xdr:nvPicPr>
                    <xdr:cNvPr id="4" name="図 3">
                      <a:extLst>
                        <a:ext uri="{FF2B5EF4-FFF2-40B4-BE49-F238E27FC236}">
                          <a16:creationId xmlns:a16="http://schemas.microsoft.com/office/drawing/2014/main" id="{00000000-0008-0000-0100-00000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045913" y="594816"/>
                      <a:ext cx="5224325" cy="3181351"/>
                    </a:xfrm>
                    <a:prstGeom prst="rect">
                      <a:avLst/>
                    </a:prstGeom>
                    <a:noFill/>
                    <a:extLst>
                      <a:ext uri="{909E8E84-426E-40DD-AFC4-6F175D3DCCD1}">
                        <a14:hiddenFill xmlns:a14="http://schemas.microsoft.com/office/drawing/2010/main">
                          <a:solidFill>
                            <a:srgbClr val="FFFFFF"/>
                          </a:solidFill>
                        </a14:hiddenFill>
                      </a:ext>
                    </a:extLst>
                  </xdr:spPr>
                </xdr:pic>
                <xdr:cxnSp macro="">
                  <xdr:nvCxnSpPr>
                    <xdr:cNvPr id="6" name="直線コネクタ 5">
                      <a:extLst>
                        <a:ext uri="{FF2B5EF4-FFF2-40B4-BE49-F238E27FC236}">
                          <a16:creationId xmlns:a16="http://schemas.microsoft.com/office/drawing/2014/main" id="{00000000-0008-0000-0100-000006000000}"/>
                        </a:ext>
                      </a:extLst>
                    </xdr:cNvPr>
                    <xdr:cNvCxnSpPr/>
                  </xdr:nvCxnSpPr>
                  <xdr:spPr>
                    <a:xfrm flipV="1">
                      <a:off x="4268932" y="3270250"/>
                      <a:ext cx="2247756" cy="212147"/>
                    </a:xfrm>
                    <a:prstGeom prst="line">
                      <a:avLst/>
                    </a:prstGeom>
                    <a:ln w="5715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8" name="直線コネクタ 7">
                      <a:extLst>
                        <a:ext uri="{FF2B5EF4-FFF2-40B4-BE49-F238E27FC236}">
                          <a16:creationId xmlns:a16="http://schemas.microsoft.com/office/drawing/2014/main" id="{00000000-0008-0000-0100-000008000000}"/>
                        </a:ext>
                      </a:extLst>
                    </xdr:cNvPr>
                    <xdr:cNvCxnSpPr/>
                  </xdr:nvCxnSpPr>
                  <xdr:spPr>
                    <a:xfrm flipH="1" flipV="1">
                      <a:off x="4121727" y="3229842"/>
                      <a:ext cx="156586" cy="246783"/>
                    </a:xfrm>
                    <a:prstGeom prst="line">
                      <a:avLst/>
                    </a:prstGeom>
                    <a:ln w="5715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10" name="直線コネクタ 9">
                      <a:extLst>
                        <a:ext uri="{FF2B5EF4-FFF2-40B4-BE49-F238E27FC236}">
                          <a16:creationId xmlns:a16="http://schemas.microsoft.com/office/drawing/2014/main" id="{00000000-0008-0000-0100-00000A000000}"/>
                        </a:ext>
                      </a:extLst>
                    </xdr:cNvPr>
                    <xdr:cNvCxnSpPr/>
                  </xdr:nvCxnSpPr>
                  <xdr:spPr>
                    <a:xfrm>
                      <a:off x="2610715" y="951057"/>
                      <a:ext cx="301626" cy="593147"/>
                    </a:xfrm>
                    <a:prstGeom prst="line">
                      <a:avLst/>
                    </a:prstGeom>
                    <a:ln w="5715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13" name="直線コネクタ 12">
                      <a:extLst>
                        <a:ext uri="{FF2B5EF4-FFF2-40B4-BE49-F238E27FC236}">
                          <a16:creationId xmlns:a16="http://schemas.microsoft.com/office/drawing/2014/main" id="{00000000-0008-0000-0100-00000D000000}"/>
                        </a:ext>
                      </a:extLst>
                    </xdr:cNvPr>
                    <xdr:cNvCxnSpPr/>
                  </xdr:nvCxnSpPr>
                  <xdr:spPr>
                    <a:xfrm>
                      <a:off x="3277755" y="2149187"/>
                      <a:ext cx="481734" cy="705427"/>
                    </a:xfrm>
                    <a:prstGeom prst="line">
                      <a:avLst/>
                    </a:prstGeom>
                    <a:ln w="5715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15" name="直線コネクタ 14">
                      <a:extLst>
                        <a:ext uri="{FF2B5EF4-FFF2-40B4-BE49-F238E27FC236}">
                          <a16:creationId xmlns:a16="http://schemas.microsoft.com/office/drawing/2014/main" id="{00000000-0008-0000-0100-00000F000000}"/>
                        </a:ext>
                      </a:extLst>
                    </xdr:cNvPr>
                    <xdr:cNvCxnSpPr/>
                  </xdr:nvCxnSpPr>
                  <xdr:spPr>
                    <a:xfrm>
                      <a:off x="2227985" y="539463"/>
                      <a:ext cx="382730" cy="420253"/>
                    </a:xfrm>
                    <a:prstGeom prst="line">
                      <a:avLst/>
                    </a:prstGeom>
                    <a:ln w="5715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20" name="直線コネクタ 19">
                      <a:extLst>
                        <a:ext uri="{FF2B5EF4-FFF2-40B4-BE49-F238E27FC236}">
                          <a16:creationId xmlns:a16="http://schemas.microsoft.com/office/drawing/2014/main" id="{00000000-0008-0000-0100-000014000000}"/>
                        </a:ext>
                      </a:extLst>
                    </xdr:cNvPr>
                    <xdr:cNvCxnSpPr/>
                  </xdr:nvCxnSpPr>
                  <xdr:spPr>
                    <a:xfrm flipH="1" flipV="1">
                      <a:off x="3766127" y="2858368"/>
                      <a:ext cx="369311" cy="396007"/>
                    </a:xfrm>
                    <a:prstGeom prst="line">
                      <a:avLst/>
                    </a:prstGeom>
                    <a:ln w="57150">
                      <a:solidFill>
                        <a:srgbClr val="FF0000"/>
                      </a:solidFill>
                    </a:ln>
                  </xdr:spPr>
                  <xdr:style>
                    <a:lnRef idx="1">
                      <a:schemeClr val="accent1"/>
                    </a:lnRef>
                    <a:fillRef idx="0">
                      <a:schemeClr val="accent1"/>
                    </a:fillRef>
                    <a:effectRef idx="0">
                      <a:schemeClr val="accent1"/>
                    </a:effectRef>
                    <a:fontRef idx="minor">
                      <a:schemeClr val="tx1"/>
                    </a:fontRef>
                  </xdr:style>
                </xdr:cxnSp>
              </xdr:grpSp>
              <xdr:cxnSp macro="">
                <xdr:nvCxnSpPr>
                  <xdr:cNvPr id="26" name="直線コネクタ 25">
                    <a:extLst>
                      <a:ext uri="{FF2B5EF4-FFF2-40B4-BE49-F238E27FC236}">
                        <a16:creationId xmlns:a16="http://schemas.microsoft.com/office/drawing/2014/main" id="{00000000-0008-0000-0100-00001A000000}"/>
                      </a:ext>
                    </a:extLst>
                  </xdr:cNvPr>
                  <xdr:cNvCxnSpPr/>
                </xdr:nvCxnSpPr>
                <xdr:spPr>
                  <a:xfrm>
                    <a:off x="2928938" y="1571625"/>
                    <a:ext cx="357187" cy="579438"/>
                  </a:xfrm>
                  <a:prstGeom prst="line">
                    <a:avLst/>
                  </a:prstGeom>
                  <a:ln w="57150">
                    <a:solidFill>
                      <a:srgbClr val="FF0000"/>
                    </a:solidFill>
                  </a:ln>
                </xdr:spPr>
                <xdr:style>
                  <a:lnRef idx="1">
                    <a:schemeClr val="accent1"/>
                  </a:lnRef>
                  <a:fillRef idx="0">
                    <a:schemeClr val="accent1"/>
                  </a:fillRef>
                  <a:effectRef idx="0">
                    <a:schemeClr val="accent1"/>
                  </a:effectRef>
                  <a:fontRef idx="minor">
                    <a:schemeClr val="tx1"/>
                  </a:fontRef>
                </xdr:style>
              </xdr:cxnSp>
            </xdr:grpSp>
            <xdr:sp macro="" textlink="">
              <xdr:nvSpPr>
                <xdr:cNvPr id="28" name="円/楕円 27">
                  <a:extLst>
                    <a:ext uri="{FF2B5EF4-FFF2-40B4-BE49-F238E27FC236}">
                      <a16:creationId xmlns:a16="http://schemas.microsoft.com/office/drawing/2014/main" id="{00000000-0008-0000-0100-00001C000000}"/>
                    </a:ext>
                  </a:extLst>
                </xdr:cNvPr>
                <xdr:cNvSpPr/>
              </xdr:nvSpPr>
              <xdr:spPr>
                <a:xfrm>
                  <a:off x="5924391" y="3013872"/>
                  <a:ext cx="301625" cy="277812"/>
                </a:xfrm>
                <a:prstGeom prst="ellipse">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9" name="円/楕円 38">
                  <a:extLst>
                    <a:ext uri="{FF2B5EF4-FFF2-40B4-BE49-F238E27FC236}">
                      <a16:creationId xmlns:a16="http://schemas.microsoft.com/office/drawing/2014/main" id="{00000000-0008-0000-0100-000027000000}"/>
                    </a:ext>
                  </a:extLst>
                </xdr:cNvPr>
                <xdr:cNvSpPr/>
              </xdr:nvSpPr>
              <xdr:spPr>
                <a:xfrm>
                  <a:off x="3970337" y="3200401"/>
                  <a:ext cx="301625" cy="277812"/>
                </a:xfrm>
                <a:prstGeom prst="ellipse">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0" name="円/楕円 39">
                  <a:extLst>
                    <a:ext uri="{FF2B5EF4-FFF2-40B4-BE49-F238E27FC236}">
                      <a16:creationId xmlns:a16="http://schemas.microsoft.com/office/drawing/2014/main" id="{00000000-0008-0000-0100-000028000000}"/>
                    </a:ext>
                  </a:extLst>
                </xdr:cNvPr>
                <xdr:cNvSpPr/>
              </xdr:nvSpPr>
              <xdr:spPr>
                <a:xfrm>
                  <a:off x="5440361" y="3067051"/>
                  <a:ext cx="301625" cy="277812"/>
                </a:xfrm>
                <a:prstGeom prst="ellipse">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1" name="円/楕円 40">
                  <a:extLst>
                    <a:ext uri="{FF2B5EF4-FFF2-40B4-BE49-F238E27FC236}">
                      <a16:creationId xmlns:a16="http://schemas.microsoft.com/office/drawing/2014/main" id="{00000000-0008-0000-0100-000029000000}"/>
                    </a:ext>
                  </a:extLst>
                </xdr:cNvPr>
                <xdr:cNvSpPr/>
              </xdr:nvSpPr>
              <xdr:spPr>
                <a:xfrm>
                  <a:off x="4957760" y="3116263"/>
                  <a:ext cx="301625" cy="277812"/>
                </a:xfrm>
                <a:prstGeom prst="ellipse">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3" name="円/楕円 42">
                  <a:extLst>
                    <a:ext uri="{FF2B5EF4-FFF2-40B4-BE49-F238E27FC236}">
                      <a16:creationId xmlns:a16="http://schemas.microsoft.com/office/drawing/2014/main" id="{00000000-0008-0000-0100-00002B000000}"/>
                    </a:ext>
                  </a:extLst>
                </xdr:cNvPr>
                <xdr:cNvSpPr/>
              </xdr:nvSpPr>
              <xdr:spPr>
                <a:xfrm>
                  <a:off x="3635178" y="3222338"/>
                  <a:ext cx="301625" cy="277812"/>
                </a:xfrm>
                <a:prstGeom prst="ellipse">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4" name="円/楕円 43">
                  <a:extLst>
                    <a:ext uri="{FF2B5EF4-FFF2-40B4-BE49-F238E27FC236}">
                      <a16:creationId xmlns:a16="http://schemas.microsoft.com/office/drawing/2014/main" id="{00000000-0008-0000-0100-00002C000000}"/>
                    </a:ext>
                  </a:extLst>
                </xdr:cNvPr>
                <xdr:cNvSpPr/>
              </xdr:nvSpPr>
              <xdr:spPr>
                <a:xfrm>
                  <a:off x="2136577" y="1064925"/>
                  <a:ext cx="301625" cy="277812"/>
                </a:xfrm>
                <a:prstGeom prst="ellipse">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6" name="円/楕円 55">
                  <a:extLst>
                    <a:ext uri="{FF2B5EF4-FFF2-40B4-BE49-F238E27FC236}">
                      <a16:creationId xmlns:a16="http://schemas.microsoft.com/office/drawing/2014/main" id="{00000000-0008-0000-0100-000038000000}"/>
                    </a:ext>
                  </a:extLst>
                </xdr:cNvPr>
                <xdr:cNvSpPr/>
              </xdr:nvSpPr>
              <xdr:spPr>
                <a:xfrm>
                  <a:off x="1876227" y="693450"/>
                  <a:ext cx="301625" cy="277812"/>
                </a:xfrm>
                <a:prstGeom prst="ellipse">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60" name="テキスト ボックス 59">
                <a:extLst>
                  <a:ext uri="{FF2B5EF4-FFF2-40B4-BE49-F238E27FC236}">
                    <a16:creationId xmlns:a16="http://schemas.microsoft.com/office/drawing/2014/main" id="{00000000-0008-0000-0100-00003C000000}"/>
                  </a:ext>
                </a:extLst>
              </xdr:cNvPr>
              <xdr:cNvSpPr txBox="1"/>
            </xdr:nvSpPr>
            <xdr:spPr>
              <a:xfrm>
                <a:off x="3401717" y="3936873"/>
                <a:ext cx="1170284" cy="565856"/>
              </a:xfrm>
              <a:prstGeom prst="rect">
                <a:avLst/>
              </a:prstGeom>
              <a:solidFill>
                <a:srgbClr val="FFFFFF">
                  <a:alpha val="0"/>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b="1">
                    <a:solidFill>
                      <a:schemeClr val="accent1">
                        <a:lumMod val="75000"/>
                      </a:schemeClr>
                    </a:solidFill>
                  </a:rPr>
                  <a:t>6</a:t>
                </a:r>
                <a:r>
                  <a:rPr kumimoji="1" lang="ja-JP" altLang="en-US" sz="1400" b="1">
                    <a:solidFill>
                      <a:schemeClr val="accent1">
                        <a:lumMod val="75000"/>
                      </a:schemeClr>
                    </a:solidFill>
                  </a:rPr>
                  <a:t>車線済区間</a:t>
                </a:r>
              </a:p>
            </xdr:txBody>
          </xdr:sp>
          <xdr:cxnSp macro="">
            <xdr:nvCxnSpPr>
              <xdr:cNvPr id="66" name="直線矢印コネクタ 65">
                <a:extLst>
                  <a:ext uri="{FF2B5EF4-FFF2-40B4-BE49-F238E27FC236}">
                    <a16:creationId xmlns:a16="http://schemas.microsoft.com/office/drawing/2014/main" id="{00000000-0008-0000-0100-000042000000}"/>
                  </a:ext>
                </a:extLst>
              </xdr:cNvPr>
              <xdr:cNvCxnSpPr/>
            </xdr:nvCxnSpPr>
            <xdr:spPr>
              <a:xfrm flipV="1">
                <a:off x="4531832" y="3325092"/>
                <a:ext cx="776191" cy="745428"/>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68" name="直線矢印コネクタ 67">
                <a:extLst>
                  <a:ext uri="{FF2B5EF4-FFF2-40B4-BE49-F238E27FC236}">
                    <a16:creationId xmlns:a16="http://schemas.microsoft.com/office/drawing/2014/main" id="{00000000-0008-0000-0100-000044000000}"/>
                  </a:ext>
                </a:extLst>
              </xdr:cNvPr>
              <xdr:cNvCxnSpPr/>
            </xdr:nvCxnSpPr>
            <xdr:spPr>
              <a:xfrm flipH="1" flipV="1">
                <a:off x="2883478" y="3515591"/>
                <a:ext cx="484908" cy="562841"/>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sp macro="" textlink="">
          <xdr:nvSpPr>
            <xdr:cNvPr id="73" name="テキスト ボックス 72">
              <a:hlinkClick xmlns:r="http://schemas.openxmlformats.org/officeDocument/2006/relationships" r:id="rId2"/>
              <a:extLst>
                <a:ext uri="{FF2B5EF4-FFF2-40B4-BE49-F238E27FC236}">
                  <a16:creationId xmlns:a16="http://schemas.microsoft.com/office/drawing/2014/main" id="{00000000-0008-0000-0100-000049000000}"/>
                </a:ext>
              </a:extLst>
            </xdr:cNvPr>
            <xdr:cNvSpPr txBox="1"/>
          </xdr:nvSpPr>
          <xdr:spPr>
            <a:xfrm>
              <a:off x="4883727" y="3030683"/>
              <a:ext cx="277091" cy="233795"/>
            </a:xfrm>
            <a:prstGeom prst="rect">
              <a:avLst/>
            </a:prstGeom>
            <a:solidFill>
              <a:srgbClr val="FFFFFF">
                <a:alpha val="5098"/>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b="1"/>
                <a:t>4</a:t>
              </a:r>
              <a:endParaRPr kumimoji="1" lang="ja-JP" altLang="en-US" sz="1400" b="1"/>
            </a:p>
          </xdr:txBody>
        </xdr:sp>
        <xdr:sp macro="" textlink="">
          <xdr:nvSpPr>
            <xdr:cNvPr id="83" name="テキスト ボックス 82">
              <a:hlinkClick xmlns:r="http://schemas.openxmlformats.org/officeDocument/2006/relationships" r:id="rId2"/>
              <a:extLst>
                <a:ext uri="{FF2B5EF4-FFF2-40B4-BE49-F238E27FC236}">
                  <a16:creationId xmlns:a16="http://schemas.microsoft.com/office/drawing/2014/main" id="{00000000-0008-0000-0100-000053000000}"/>
                </a:ext>
              </a:extLst>
            </xdr:cNvPr>
            <xdr:cNvSpPr txBox="1"/>
          </xdr:nvSpPr>
          <xdr:spPr>
            <a:xfrm>
              <a:off x="4378036" y="3096492"/>
              <a:ext cx="277091" cy="233795"/>
            </a:xfrm>
            <a:prstGeom prst="rect">
              <a:avLst/>
            </a:prstGeom>
            <a:solidFill>
              <a:srgbClr val="FFFFFF">
                <a:alpha val="5098"/>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b="1"/>
                <a:t>5</a:t>
              </a:r>
              <a:endParaRPr kumimoji="1" lang="ja-JP" altLang="en-US" sz="1400" b="1"/>
            </a:p>
          </xdr:txBody>
        </xdr:sp>
        <xdr:sp macro="" textlink="">
          <xdr:nvSpPr>
            <xdr:cNvPr id="84" name="テキスト ボックス 83">
              <a:hlinkClick xmlns:r="http://schemas.openxmlformats.org/officeDocument/2006/relationships" r:id="rId2"/>
              <a:extLst>
                <a:ext uri="{FF2B5EF4-FFF2-40B4-BE49-F238E27FC236}">
                  <a16:creationId xmlns:a16="http://schemas.microsoft.com/office/drawing/2014/main" id="{00000000-0008-0000-0100-000054000000}"/>
                </a:ext>
              </a:extLst>
            </xdr:cNvPr>
            <xdr:cNvSpPr txBox="1"/>
          </xdr:nvSpPr>
          <xdr:spPr>
            <a:xfrm>
              <a:off x="3872345" y="3162301"/>
              <a:ext cx="277091" cy="233795"/>
            </a:xfrm>
            <a:prstGeom prst="rect">
              <a:avLst/>
            </a:prstGeom>
            <a:solidFill>
              <a:srgbClr val="FFFFFF">
                <a:alpha val="5098"/>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b="1"/>
                <a:t>6</a:t>
              </a:r>
              <a:endParaRPr kumimoji="1" lang="ja-JP" altLang="en-US" sz="1400" b="1"/>
            </a:p>
          </xdr:txBody>
        </xdr:sp>
        <xdr:sp macro="" textlink="">
          <xdr:nvSpPr>
            <xdr:cNvPr id="85" name="テキスト ボックス 84">
              <a:hlinkClick xmlns:r="http://schemas.openxmlformats.org/officeDocument/2006/relationships" r:id="rId3"/>
              <a:extLst>
                <a:ext uri="{FF2B5EF4-FFF2-40B4-BE49-F238E27FC236}">
                  <a16:creationId xmlns:a16="http://schemas.microsoft.com/office/drawing/2014/main" id="{00000000-0008-0000-0100-000055000000}"/>
                </a:ext>
              </a:extLst>
            </xdr:cNvPr>
            <xdr:cNvSpPr txBox="1"/>
          </xdr:nvSpPr>
          <xdr:spPr>
            <a:xfrm>
              <a:off x="2899063" y="3245428"/>
              <a:ext cx="277091" cy="233795"/>
            </a:xfrm>
            <a:prstGeom prst="rect">
              <a:avLst/>
            </a:prstGeom>
            <a:solidFill>
              <a:srgbClr val="FFFFFF">
                <a:alpha val="5098"/>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b="1"/>
                <a:t>7</a:t>
              </a:r>
              <a:endParaRPr kumimoji="1" lang="ja-JP" altLang="en-US" sz="1400" b="1"/>
            </a:p>
          </xdr:txBody>
        </xdr:sp>
        <xdr:sp macro="" textlink="">
          <xdr:nvSpPr>
            <xdr:cNvPr id="86" name="テキスト ボックス 85">
              <a:hlinkClick xmlns:r="http://schemas.openxmlformats.org/officeDocument/2006/relationships" r:id="rId3"/>
              <a:extLst>
                <a:ext uri="{FF2B5EF4-FFF2-40B4-BE49-F238E27FC236}">
                  <a16:creationId xmlns:a16="http://schemas.microsoft.com/office/drawing/2014/main" id="{00000000-0008-0000-0100-000056000000}"/>
                </a:ext>
              </a:extLst>
            </xdr:cNvPr>
            <xdr:cNvSpPr txBox="1"/>
          </xdr:nvSpPr>
          <xdr:spPr>
            <a:xfrm>
              <a:off x="2505940" y="3406486"/>
              <a:ext cx="277091" cy="233795"/>
            </a:xfrm>
            <a:prstGeom prst="rect">
              <a:avLst/>
            </a:prstGeom>
            <a:solidFill>
              <a:srgbClr val="FFFFFF">
                <a:alpha val="5098"/>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b="1"/>
                <a:t>8</a:t>
              </a:r>
              <a:endParaRPr kumimoji="1" lang="ja-JP" altLang="en-US" sz="1400" b="1"/>
            </a:p>
          </xdr:txBody>
        </xdr:sp>
        <xdr:sp macro="" textlink="">
          <xdr:nvSpPr>
            <xdr:cNvPr id="87" name="テキスト ボックス 86">
              <a:hlinkClick xmlns:r="http://schemas.openxmlformats.org/officeDocument/2006/relationships" r:id="rId4"/>
              <a:extLst>
                <a:ext uri="{FF2B5EF4-FFF2-40B4-BE49-F238E27FC236}">
                  <a16:creationId xmlns:a16="http://schemas.microsoft.com/office/drawing/2014/main" id="{00000000-0008-0000-0100-000057000000}"/>
                </a:ext>
              </a:extLst>
            </xdr:cNvPr>
            <xdr:cNvSpPr txBox="1"/>
          </xdr:nvSpPr>
          <xdr:spPr>
            <a:xfrm>
              <a:off x="1108363" y="1151658"/>
              <a:ext cx="372342" cy="233795"/>
            </a:xfrm>
            <a:prstGeom prst="rect">
              <a:avLst/>
            </a:prstGeom>
            <a:solidFill>
              <a:srgbClr val="FFFFFF">
                <a:alpha val="5098"/>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b="1"/>
                <a:t>10</a:t>
              </a:r>
              <a:endParaRPr kumimoji="1" lang="ja-JP" altLang="en-US" sz="1400" b="1"/>
            </a:p>
          </xdr:txBody>
        </xdr:sp>
        <xdr:sp macro="" textlink="">
          <xdr:nvSpPr>
            <xdr:cNvPr id="88" name="テキスト ボックス 87">
              <a:hlinkClick xmlns:r="http://schemas.openxmlformats.org/officeDocument/2006/relationships" r:id="rId4"/>
              <a:extLst>
                <a:ext uri="{FF2B5EF4-FFF2-40B4-BE49-F238E27FC236}">
                  <a16:creationId xmlns:a16="http://schemas.microsoft.com/office/drawing/2014/main" id="{00000000-0008-0000-0100-000058000000}"/>
                </a:ext>
              </a:extLst>
            </xdr:cNvPr>
            <xdr:cNvSpPr txBox="1"/>
          </xdr:nvSpPr>
          <xdr:spPr>
            <a:xfrm>
              <a:off x="905739" y="749874"/>
              <a:ext cx="372342" cy="233795"/>
            </a:xfrm>
            <a:prstGeom prst="rect">
              <a:avLst/>
            </a:prstGeom>
            <a:solidFill>
              <a:srgbClr val="FFFFFF">
                <a:alpha val="5098"/>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b="1"/>
                <a:t>11</a:t>
              </a:r>
              <a:endParaRPr kumimoji="1" lang="ja-JP" altLang="en-US" sz="1400" b="1"/>
            </a:p>
          </xdr:txBody>
        </xdr:sp>
      </xdr:grpSp>
      <xdr:cxnSp macro="">
        <xdr:nvCxnSpPr>
          <xdr:cNvPr id="62" name="直線コネクタ 61">
            <a:extLst>
              <a:ext uri="{FF2B5EF4-FFF2-40B4-BE49-F238E27FC236}">
                <a16:creationId xmlns:a16="http://schemas.microsoft.com/office/drawing/2014/main" id="{00000000-0008-0000-0100-00003E000000}"/>
              </a:ext>
            </a:extLst>
          </xdr:cNvPr>
          <xdr:cNvCxnSpPr/>
        </xdr:nvCxnSpPr>
        <xdr:spPr>
          <a:xfrm flipV="1">
            <a:off x="4849092" y="2762249"/>
            <a:ext cx="718704" cy="43295"/>
          </a:xfrm>
          <a:prstGeom prst="line">
            <a:avLst/>
          </a:prstGeom>
          <a:ln w="76200">
            <a:prstDash val="solid"/>
          </a:ln>
        </xdr:spPr>
        <xdr:style>
          <a:lnRef idx="1">
            <a:schemeClr val="accent1"/>
          </a:lnRef>
          <a:fillRef idx="0">
            <a:schemeClr val="accent1"/>
          </a:fillRef>
          <a:effectRef idx="0">
            <a:schemeClr val="accent1"/>
          </a:effectRef>
          <a:fontRef idx="minor">
            <a:schemeClr val="tx1"/>
          </a:fontRef>
        </xdr:style>
      </xdr:cxnSp>
      <xdr:cxnSp macro="">
        <xdr:nvCxnSpPr>
          <xdr:cNvPr id="63" name="直線コネクタ 62">
            <a:extLst>
              <a:ext uri="{FF2B5EF4-FFF2-40B4-BE49-F238E27FC236}">
                <a16:creationId xmlns:a16="http://schemas.microsoft.com/office/drawing/2014/main" id="{00000000-0008-0000-0100-00003F000000}"/>
              </a:ext>
            </a:extLst>
          </xdr:cNvPr>
          <xdr:cNvCxnSpPr/>
        </xdr:nvCxnSpPr>
        <xdr:spPr>
          <a:xfrm flipV="1">
            <a:off x="2533650" y="2987387"/>
            <a:ext cx="289213" cy="31173"/>
          </a:xfrm>
          <a:prstGeom prst="line">
            <a:avLst/>
          </a:prstGeom>
          <a:ln w="76200">
            <a:prstDash val="solid"/>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20</xdr:col>
      <xdr:colOff>150261</xdr:colOff>
      <xdr:row>28</xdr:row>
      <xdr:rowOff>158728</xdr:rowOff>
    </xdr:from>
    <xdr:to>
      <xdr:col>31</xdr:col>
      <xdr:colOff>403186</xdr:colOff>
      <xdr:row>44</xdr:row>
      <xdr:rowOff>93355</xdr:rowOff>
    </xdr:to>
    <xdr:graphicFrame macro="">
      <xdr:nvGraphicFramePr>
        <xdr:cNvPr id="93" name="グラフ 92">
          <a:extLst>
            <a:ext uri="{FF2B5EF4-FFF2-40B4-BE49-F238E27FC236}">
              <a16:creationId xmlns:a16="http://schemas.microsoft.com/office/drawing/2014/main" id="{00000000-0008-0000-0100-00005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20</xdr:col>
      <xdr:colOff>316354</xdr:colOff>
      <xdr:row>28</xdr:row>
      <xdr:rowOff>132891</xdr:rowOff>
    </xdr:from>
    <xdr:to>
      <xdr:col>21</xdr:col>
      <xdr:colOff>84546</xdr:colOff>
      <xdr:row>30</xdr:row>
      <xdr:rowOff>154781</xdr:rowOff>
    </xdr:to>
    <xdr:grpSp>
      <xdr:nvGrpSpPr>
        <xdr:cNvPr id="98" name="グループ化 97">
          <a:extLst>
            <a:ext uri="{FF2B5EF4-FFF2-40B4-BE49-F238E27FC236}">
              <a16:creationId xmlns:a16="http://schemas.microsoft.com/office/drawing/2014/main" id="{00000000-0008-0000-0100-000062000000}"/>
            </a:ext>
          </a:extLst>
        </xdr:cNvPr>
        <xdr:cNvGrpSpPr/>
      </xdr:nvGrpSpPr>
      <xdr:grpSpPr>
        <a:xfrm>
          <a:off x="12625585" y="4895391"/>
          <a:ext cx="383653" cy="344275"/>
          <a:chOff x="4779923" y="0"/>
          <a:chExt cx="458825" cy="268431"/>
        </a:xfrm>
      </xdr:grpSpPr>
      <xdr:sp macro="" textlink="">
        <xdr:nvSpPr>
          <xdr:cNvPr id="95" name="テキスト ボックス 94">
            <a:extLst>
              <a:ext uri="{FF2B5EF4-FFF2-40B4-BE49-F238E27FC236}">
                <a16:creationId xmlns:a16="http://schemas.microsoft.com/office/drawing/2014/main" id="{00000000-0008-0000-0100-00005F000000}"/>
              </a:ext>
            </a:extLst>
          </xdr:cNvPr>
          <xdr:cNvSpPr txBox="1"/>
        </xdr:nvSpPr>
        <xdr:spPr>
          <a:xfrm>
            <a:off x="4831771" y="8658"/>
            <a:ext cx="406977" cy="25977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a:t>4</a:t>
            </a:r>
            <a:endParaRPr kumimoji="1" lang="ja-JP" altLang="en-US" sz="1600"/>
          </a:p>
        </xdr:txBody>
      </xdr:sp>
      <xdr:sp macro="" textlink="">
        <xdr:nvSpPr>
          <xdr:cNvPr id="96" name="円/楕円 95">
            <a:extLst>
              <a:ext uri="{FF2B5EF4-FFF2-40B4-BE49-F238E27FC236}">
                <a16:creationId xmlns:a16="http://schemas.microsoft.com/office/drawing/2014/main" id="{00000000-0008-0000-0100-000060000000}"/>
              </a:ext>
            </a:extLst>
          </xdr:cNvPr>
          <xdr:cNvSpPr/>
        </xdr:nvSpPr>
        <xdr:spPr>
          <a:xfrm>
            <a:off x="4779923" y="0"/>
            <a:ext cx="393131" cy="217807"/>
          </a:xfrm>
          <a:prstGeom prst="ellipse">
            <a:avLst/>
          </a:prstGeom>
          <a:solidFill>
            <a:srgbClr val="5B9BD5">
              <a:alpha val="50196"/>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0</xdr:col>
      <xdr:colOff>323196</xdr:colOff>
      <xdr:row>43</xdr:row>
      <xdr:rowOff>117662</xdr:rowOff>
    </xdr:from>
    <xdr:to>
      <xdr:col>10</xdr:col>
      <xdr:colOff>554286</xdr:colOff>
      <xdr:row>58</xdr:row>
      <xdr:rowOff>8554</xdr:rowOff>
    </xdr:to>
    <xdr:graphicFrame macro="">
      <xdr:nvGraphicFramePr>
        <xdr:cNvPr id="126" name="グラフ 125">
          <a:extLst>
            <a:ext uri="{FF2B5EF4-FFF2-40B4-BE49-F238E27FC236}">
              <a16:creationId xmlns:a16="http://schemas.microsoft.com/office/drawing/2014/main" id="{00000000-0008-0000-0100-00007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0</xdr:col>
      <xdr:colOff>437764</xdr:colOff>
      <xdr:row>43</xdr:row>
      <xdr:rowOff>130911</xdr:rowOff>
    </xdr:from>
    <xdr:to>
      <xdr:col>1</xdr:col>
      <xdr:colOff>232899</xdr:colOff>
      <xdr:row>45</xdr:row>
      <xdr:rowOff>144509</xdr:rowOff>
    </xdr:to>
    <xdr:grpSp>
      <xdr:nvGrpSpPr>
        <xdr:cNvPr id="113" name="グループ化 112">
          <a:extLst>
            <a:ext uri="{FF2B5EF4-FFF2-40B4-BE49-F238E27FC236}">
              <a16:creationId xmlns:a16="http://schemas.microsoft.com/office/drawing/2014/main" id="{00000000-0008-0000-0100-000071000000}"/>
            </a:ext>
          </a:extLst>
        </xdr:cNvPr>
        <xdr:cNvGrpSpPr/>
      </xdr:nvGrpSpPr>
      <xdr:grpSpPr>
        <a:xfrm>
          <a:off x="437764" y="7311296"/>
          <a:ext cx="410597" cy="335982"/>
          <a:chOff x="4949049" y="4678658"/>
          <a:chExt cx="554256" cy="234516"/>
        </a:xfrm>
      </xdr:grpSpPr>
      <xdr:sp macro="" textlink="">
        <xdr:nvSpPr>
          <xdr:cNvPr id="101" name="円/楕円 100">
            <a:extLst>
              <a:ext uri="{FF2B5EF4-FFF2-40B4-BE49-F238E27FC236}">
                <a16:creationId xmlns:a16="http://schemas.microsoft.com/office/drawing/2014/main" id="{00000000-0008-0000-0100-000065000000}"/>
              </a:ext>
            </a:extLst>
          </xdr:cNvPr>
          <xdr:cNvSpPr/>
        </xdr:nvSpPr>
        <xdr:spPr>
          <a:xfrm>
            <a:off x="4949049" y="4678658"/>
            <a:ext cx="453739" cy="234516"/>
          </a:xfrm>
          <a:prstGeom prst="ellipse">
            <a:avLst/>
          </a:prstGeom>
          <a:solidFill>
            <a:srgbClr val="5B9BD5">
              <a:alpha val="50196"/>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05" name="テキスト ボックス 104">
            <a:extLst>
              <a:ext uri="{FF2B5EF4-FFF2-40B4-BE49-F238E27FC236}">
                <a16:creationId xmlns:a16="http://schemas.microsoft.com/office/drawing/2014/main" id="{00000000-0008-0000-0100-000069000000}"/>
              </a:ext>
            </a:extLst>
          </xdr:cNvPr>
          <xdr:cNvSpPr txBox="1"/>
        </xdr:nvSpPr>
        <xdr:spPr>
          <a:xfrm>
            <a:off x="4951315" y="4684566"/>
            <a:ext cx="551990" cy="2174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a:t>10</a:t>
            </a:r>
          </a:p>
          <a:p>
            <a:endParaRPr kumimoji="1" lang="en-US" altLang="ja-JP" sz="1600"/>
          </a:p>
          <a:p>
            <a:endParaRPr kumimoji="1" lang="en-US" altLang="ja-JP" sz="1600"/>
          </a:p>
          <a:p>
            <a:endParaRPr kumimoji="1" lang="en-US" altLang="ja-JP" sz="1600"/>
          </a:p>
          <a:p>
            <a:endParaRPr kumimoji="1" lang="en-US" altLang="ja-JP" sz="1600"/>
          </a:p>
          <a:p>
            <a:endParaRPr kumimoji="1" lang="ja-JP" altLang="en-US" sz="1600"/>
          </a:p>
        </xdr:txBody>
      </xdr:sp>
    </xdr:grpSp>
    <xdr:clientData/>
  </xdr:twoCellAnchor>
  <xdr:twoCellAnchor>
    <xdr:from>
      <xdr:col>20</xdr:col>
      <xdr:colOff>182593</xdr:colOff>
      <xdr:row>44</xdr:row>
      <xdr:rowOff>99806</xdr:rowOff>
    </xdr:from>
    <xdr:to>
      <xdr:col>31</xdr:col>
      <xdr:colOff>440531</xdr:colOff>
      <xdr:row>57</xdr:row>
      <xdr:rowOff>101033</xdr:rowOff>
    </xdr:to>
    <xdr:graphicFrame macro="">
      <xdr:nvGraphicFramePr>
        <xdr:cNvPr id="94" name="グラフ 93">
          <a:extLst>
            <a:ext uri="{FF2B5EF4-FFF2-40B4-BE49-F238E27FC236}">
              <a16:creationId xmlns:a16="http://schemas.microsoft.com/office/drawing/2014/main" id="{00000000-0008-0000-0100-00005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20</xdr:col>
      <xdr:colOff>379666</xdr:colOff>
      <xdr:row>44</xdr:row>
      <xdr:rowOff>97624</xdr:rowOff>
    </xdr:from>
    <xdr:to>
      <xdr:col>21</xdr:col>
      <xdr:colOff>182052</xdr:colOff>
      <xdr:row>46</xdr:row>
      <xdr:rowOff>71437</xdr:rowOff>
    </xdr:to>
    <xdr:grpSp>
      <xdr:nvGrpSpPr>
        <xdr:cNvPr id="114" name="グループ化 113">
          <a:extLst>
            <a:ext uri="{FF2B5EF4-FFF2-40B4-BE49-F238E27FC236}">
              <a16:creationId xmlns:a16="http://schemas.microsoft.com/office/drawing/2014/main" id="{00000000-0008-0000-0100-000072000000}"/>
            </a:ext>
          </a:extLst>
        </xdr:cNvPr>
        <xdr:cNvGrpSpPr/>
      </xdr:nvGrpSpPr>
      <xdr:grpSpPr>
        <a:xfrm>
          <a:off x="12688897" y="7439201"/>
          <a:ext cx="417847" cy="296198"/>
          <a:chOff x="3950275" y="5272457"/>
          <a:chExt cx="488373" cy="308391"/>
        </a:xfrm>
      </xdr:grpSpPr>
      <xdr:sp macro="" textlink="">
        <xdr:nvSpPr>
          <xdr:cNvPr id="100" name="テキスト ボックス 99">
            <a:extLst>
              <a:ext uri="{FF2B5EF4-FFF2-40B4-BE49-F238E27FC236}">
                <a16:creationId xmlns:a16="http://schemas.microsoft.com/office/drawing/2014/main" id="{00000000-0008-0000-0100-000064000000}"/>
              </a:ext>
            </a:extLst>
          </xdr:cNvPr>
          <xdr:cNvSpPr txBox="1"/>
        </xdr:nvSpPr>
        <xdr:spPr>
          <a:xfrm>
            <a:off x="4031671" y="5301743"/>
            <a:ext cx="406977" cy="25977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a:t>5</a:t>
            </a:r>
          </a:p>
          <a:p>
            <a:endParaRPr kumimoji="1" lang="ja-JP" altLang="en-US" sz="1600"/>
          </a:p>
        </xdr:txBody>
      </xdr:sp>
      <xdr:sp macro="" textlink="">
        <xdr:nvSpPr>
          <xdr:cNvPr id="107" name="円/楕円 106">
            <a:extLst>
              <a:ext uri="{FF2B5EF4-FFF2-40B4-BE49-F238E27FC236}">
                <a16:creationId xmlns:a16="http://schemas.microsoft.com/office/drawing/2014/main" id="{00000000-0008-0000-0100-00006B000000}"/>
              </a:ext>
            </a:extLst>
          </xdr:cNvPr>
          <xdr:cNvSpPr/>
        </xdr:nvSpPr>
        <xdr:spPr>
          <a:xfrm>
            <a:off x="3950275" y="5272457"/>
            <a:ext cx="453739" cy="308391"/>
          </a:xfrm>
          <a:prstGeom prst="ellipse">
            <a:avLst/>
          </a:prstGeom>
          <a:solidFill>
            <a:srgbClr val="5B9BD5">
              <a:alpha val="50196"/>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15</xdr:col>
      <xdr:colOff>23812</xdr:colOff>
      <xdr:row>57</xdr:row>
      <xdr:rowOff>142874</xdr:rowOff>
    </xdr:from>
    <xdr:to>
      <xdr:col>25</xdr:col>
      <xdr:colOff>171130</xdr:colOff>
      <xdr:row>73</xdr:row>
      <xdr:rowOff>130967</xdr:rowOff>
    </xdr:to>
    <xdr:graphicFrame macro="">
      <xdr:nvGraphicFramePr>
        <xdr:cNvPr id="120" name="グラフ 119">
          <a:extLst>
            <a:ext uri="{FF2B5EF4-FFF2-40B4-BE49-F238E27FC236}">
              <a16:creationId xmlns:a16="http://schemas.microsoft.com/office/drawing/2014/main" id="{00000000-0008-0000-0100-00007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15</xdr:col>
      <xdr:colOff>336264</xdr:colOff>
      <xdr:row>58</xdr:row>
      <xdr:rowOff>26000</xdr:rowOff>
    </xdr:from>
    <xdr:to>
      <xdr:col>16</xdr:col>
      <xdr:colOff>111608</xdr:colOff>
      <xdr:row>60</xdr:row>
      <xdr:rowOff>158759</xdr:rowOff>
    </xdr:to>
    <xdr:grpSp>
      <xdr:nvGrpSpPr>
        <xdr:cNvPr id="115" name="グループ化 114">
          <a:extLst>
            <a:ext uri="{FF2B5EF4-FFF2-40B4-BE49-F238E27FC236}">
              <a16:creationId xmlns:a16="http://schemas.microsoft.com/office/drawing/2014/main" id="{00000000-0008-0000-0100-000073000000}"/>
            </a:ext>
          </a:extLst>
        </xdr:cNvPr>
        <xdr:cNvGrpSpPr/>
      </xdr:nvGrpSpPr>
      <xdr:grpSpPr>
        <a:xfrm>
          <a:off x="9568187" y="9624269"/>
          <a:ext cx="390806" cy="455144"/>
          <a:chOff x="2769978" y="4391889"/>
          <a:chExt cx="461593" cy="259773"/>
        </a:xfrm>
      </xdr:grpSpPr>
      <xdr:sp macro="" textlink="">
        <xdr:nvSpPr>
          <xdr:cNvPr id="102" name="テキスト ボックス 101">
            <a:extLst>
              <a:ext uri="{FF2B5EF4-FFF2-40B4-BE49-F238E27FC236}">
                <a16:creationId xmlns:a16="http://schemas.microsoft.com/office/drawing/2014/main" id="{00000000-0008-0000-0100-000066000000}"/>
              </a:ext>
            </a:extLst>
          </xdr:cNvPr>
          <xdr:cNvSpPr txBox="1"/>
        </xdr:nvSpPr>
        <xdr:spPr>
          <a:xfrm>
            <a:off x="2824594" y="4391889"/>
            <a:ext cx="406977" cy="25977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a:t>6</a:t>
            </a:r>
          </a:p>
          <a:p>
            <a:endParaRPr kumimoji="1" lang="en-US" altLang="ja-JP" sz="1600"/>
          </a:p>
          <a:p>
            <a:endParaRPr kumimoji="1" lang="ja-JP" altLang="en-US" sz="1600"/>
          </a:p>
        </xdr:txBody>
      </xdr:sp>
      <xdr:sp macro="" textlink="">
        <xdr:nvSpPr>
          <xdr:cNvPr id="109" name="円/楕円 108">
            <a:extLst>
              <a:ext uri="{FF2B5EF4-FFF2-40B4-BE49-F238E27FC236}">
                <a16:creationId xmlns:a16="http://schemas.microsoft.com/office/drawing/2014/main" id="{00000000-0008-0000-0100-00006D000000}"/>
              </a:ext>
            </a:extLst>
          </xdr:cNvPr>
          <xdr:cNvSpPr/>
        </xdr:nvSpPr>
        <xdr:spPr>
          <a:xfrm>
            <a:off x="2769978" y="4394611"/>
            <a:ext cx="378636" cy="168403"/>
          </a:xfrm>
          <a:prstGeom prst="ellipse">
            <a:avLst/>
          </a:prstGeom>
          <a:solidFill>
            <a:srgbClr val="5B9BD5">
              <a:alpha val="50196"/>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4</xdr:col>
      <xdr:colOff>294117</xdr:colOff>
      <xdr:row>57</xdr:row>
      <xdr:rowOff>115426</xdr:rowOff>
    </xdr:from>
    <xdr:to>
      <xdr:col>14</xdr:col>
      <xdr:colOff>392840</xdr:colOff>
      <xdr:row>73</xdr:row>
      <xdr:rowOff>100255</xdr:rowOff>
    </xdr:to>
    <xdr:graphicFrame macro="">
      <xdr:nvGraphicFramePr>
        <xdr:cNvPr id="123" name="グラフ 122">
          <a:extLst>
            <a:ext uri="{FF2B5EF4-FFF2-40B4-BE49-F238E27FC236}">
              <a16:creationId xmlns:a16="http://schemas.microsoft.com/office/drawing/2014/main" id="{00000000-0008-0000-0100-00007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4</xdr:col>
      <xdr:colOff>357313</xdr:colOff>
      <xdr:row>58</xdr:row>
      <xdr:rowOff>140926</xdr:rowOff>
    </xdr:from>
    <xdr:to>
      <xdr:col>5</xdr:col>
      <xdr:colOff>143673</xdr:colOff>
      <xdr:row>61</xdr:row>
      <xdr:rowOff>70856</xdr:rowOff>
    </xdr:to>
    <xdr:grpSp>
      <xdr:nvGrpSpPr>
        <xdr:cNvPr id="116" name="グループ化 115">
          <a:extLst>
            <a:ext uri="{FF2B5EF4-FFF2-40B4-BE49-F238E27FC236}">
              <a16:creationId xmlns:a16="http://schemas.microsoft.com/office/drawing/2014/main" id="{00000000-0008-0000-0100-000074000000}"/>
            </a:ext>
          </a:extLst>
        </xdr:cNvPr>
        <xdr:cNvGrpSpPr/>
      </xdr:nvGrpSpPr>
      <xdr:grpSpPr>
        <a:xfrm>
          <a:off x="2819159" y="9739195"/>
          <a:ext cx="401822" cy="413507"/>
          <a:chOff x="4565340" y="5566064"/>
          <a:chExt cx="472517" cy="294408"/>
        </a:xfrm>
      </xdr:grpSpPr>
      <xdr:sp macro="" textlink="">
        <xdr:nvSpPr>
          <xdr:cNvPr id="103" name="テキスト ボックス 102">
            <a:extLst>
              <a:ext uri="{FF2B5EF4-FFF2-40B4-BE49-F238E27FC236}">
                <a16:creationId xmlns:a16="http://schemas.microsoft.com/office/drawing/2014/main" id="{00000000-0008-0000-0100-000067000000}"/>
              </a:ext>
            </a:extLst>
          </xdr:cNvPr>
          <xdr:cNvSpPr txBox="1"/>
        </xdr:nvSpPr>
        <xdr:spPr>
          <a:xfrm>
            <a:off x="4630880" y="5600699"/>
            <a:ext cx="406977" cy="25977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a:t>7</a:t>
            </a:r>
          </a:p>
          <a:p>
            <a:endParaRPr kumimoji="1" lang="en-US" altLang="ja-JP" sz="1600"/>
          </a:p>
          <a:p>
            <a:endParaRPr kumimoji="1" lang="en-US" altLang="ja-JP" sz="1600"/>
          </a:p>
          <a:p>
            <a:endParaRPr kumimoji="1" lang="ja-JP" altLang="en-US" sz="1600"/>
          </a:p>
        </xdr:txBody>
      </xdr:sp>
      <xdr:sp macro="" textlink="">
        <xdr:nvSpPr>
          <xdr:cNvPr id="108" name="円/楕円 107">
            <a:extLst>
              <a:ext uri="{FF2B5EF4-FFF2-40B4-BE49-F238E27FC236}">
                <a16:creationId xmlns:a16="http://schemas.microsoft.com/office/drawing/2014/main" id="{00000000-0008-0000-0100-00006C000000}"/>
              </a:ext>
            </a:extLst>
          </xdr:cNvPr>
          <xdr:cNvSpPr/>
        </xdr:nvSpPr>
        <xdr:spPr>
          <a:xfrm>
            <a:off x="4565340" y="5566064"/>
            <a:ext cx="384701" cy="248902"/>
          </a:xfrm>
          <a:prstGeom prst="ellipse">
            <a:avLst/>
          </a:prstGeom>
          <a:solidFill>
            <a:srgbClr val="5B9BD5">
              <a:alpha val="50196"/>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5</xdr:col>
      <xdr:colOff>206602</xdr:colOff>
      <xdr:row>58</xdr:row>
      <xdr:rowOff>130809</xdr:rowOff>
    </xdr:from>
    <xdr:to>
      <xdr:col>6</xdr:col>
      <xdr:colOff>17705</xdr:colOff>
      <xdr:row>61</xdr:row>
      <xdr:rowOff>15208</xdr:rowOff>
    </xdr:to>
    <xdr:grpSp>
      <xdr:nvGrpSpPr>
        <xdr:cNvPr id="117" name="グループ化 116">
          <a:extLst>
            <a:ext uri="{FF2B5EF4-FFF2-40B4-BE49-F238E27FC236}">
              <a16:creationId xmlns:a16="http://schemas.microsoft.com/office/drawing/2014/main" id="{00000000-0008-0000-0100-000075000000}"/>
            </a:ext>
          </a:extLst>
        </xdr:cNvPr>
        <xdr:cNvGrpSpPr/>
      </xdr:nvGrpSpPr>
      <xdr:grpSpPr>
        <a:xfrm>
          <a:off x="3283910" y="9729078"/>
          <a:ext cx="426564" cy="367976"/>
          <a:chOff x="2060863" y="4641273"/>
          <a:chExt cx="497031" cy="263234"/>
        </a:xfrm>
      </xdr:grpSpPr>
      <xdr:sp macro="" textlink="">
        <xdr:nvSpPr>
          <xdr:cNvPr id="104" name="テキスト ボックス 103">
            <a:extLst>
              <a:ext uri="{FF2B5EF4-FFF2-40B4-BE49-F238E27FC236}">
                <a16:creationId xmlns:a16="http://schemas.microsoft.com/office/drawing/2014/main" id="{00000000-0008-0000-0100-000068000000}"/>
              </a:ext>
            </a:extLst>
          </xdr:cNvPr>
          <xdr:cNvSpPr txBox="1"/>
        </xdr:nvSpPr>
        <xdr:spPr>
          <a:xfrm>
            <a:off x="2150917" y="4644734"/>
            <a:ext cx="406977" cy="25977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a:t>8</a:t>
            </a:r>
          </a:p>
          <a:p>
            <a:endParaRPr kumimoji="1" lang="en-US" altLang="ja-JP" sz="1600"/>
          </a:p>
          <a:p>
            <a:endParaRPr kumimoji="1" lang="en-US" altLang="ja-JP" sz="1600"/>
          </a:p>
          <a:p>
            <a:endParaRPr kumimoji="1" lang="en-US" altLang="ja-JP" sz="1600"/>
          </a:p>
          <a:p>
            <a:endParaRPr kumimoji="1" lang="ja-JP" altLang="en-US" sz="1600"/>
          </a:p>
        </xdr:txBody>
      </xdr:sp>
      <xdr:sp macro="" textlink="">
        <xdr:nvSpPr>
          <xdr:cNvPr id="110" name="円/楕円 109">
            <a:extLst>
              <a:ext uri="{FF2B5EF4-FFF2-40B4-BE49-F238E27FC236}">
                <a16:creationId xmlns:a16="http://schemas.microsoft.com/office/drawing/2014/main" id="{00000000-0008-0000-0100-00006E000000}"/>
              </a:ext>
            </a:extLst>
          </xdr:cNvPr>
          <xdr:cNvSpPr/>
        </xdr:nvSpPr>
        <xdr:spPr>
          <a:xfrm>
            <a:off x="2060863" y="4641273"/>
            <a:ext cx="428708" cy="235803"/>
          </a:xfrm>
          <a:prstGeom prst="ellipse">
            <a:avLst/>
          </a:prstGeom>
          <a:solidFill>
            <a:srgbClr val="5B9BD5">
              <a:alpha val="50196"/>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17</xdr:col>
      <xdr:colOff>664526</xdr:colOff>
      <xdr:row>45</xdr:row>
      <xdr:rowOff>53368</xdr:rowOff>
    </xdr:from>
    <xdr:to>
      <xdr:col>17</xdr:col>
      <xdr:colOff>664526</xdr:colOff>
      <xdr:row>46</xdr:row>
      <xdr:rowOff>81711</xdr:rowOff>
    </xdr:to>
    <xdr:cxnSp macro="">
      <xdr:nvCxnSpPr>
        <xdr:cNvPr id="195" name="直線コネクタ 194">
          <a:extLst>
            <a:ext uri="{FF2B5EF4-FFF2-40B4-BE49-F238E27FC236}">
              <a16:creationId xmlns:a16="http://schemas.microsoft.com/office/drawing/2014/main" id="{00000000-0008-0000-0100-0000C3000000}"/>
            </a:ext>
          </a:extLst>
        </xdr:cNvPr>
        <xdr:cNvCxnSpPr/>
      </xdr:nvCxnSpPr>
      <xdr:spPr>
        <a:xfrm flipH="1">
          <a:off x="11022964" y="7649556"/>
          <a:ext cx="0" cy="195030"/>
        </a:xfrm>
        <a:prstGeom prst="line">
          <a:avLst/>
        </a:prstGeom>
        <a:ln w="38100">
          <a:solidFill>
            <a:sysClr val="windowText" lastClr="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521704</xdr:colOff>
      <xdr:row>31</xdr:row>
      <xdr:rowOff>40246</xdr:rowOff>
    </xdr:from>
    <xdr:to>
      <xdr:col>20</xdr:col>
      <xdr:colOff>245504</xdr:colOff>
      <xdr:row>47</xdr:row>
      <xdr:rowOff>28345</xdr:rowOff>
    </xdr:to>
    <xdr:cxnSp macro="">
      <xdr:nvCxnSpPr>
        <xdr:cNvPr id="7" name="直線コネクタ 6">
          <a:extLst>
            <a:ext uri="{FF2B5EF4-FFF2-40B4-BE49-F238E27FC236}">
              <a16:creationId xmlns:a16="http://schemas.microsoft.com/office/drawing/2014/main" id="{00000000-0008-0000-0100-000007000000}"/>
            </a:ext>
          </a:extLst>
        </xdr:cNvPr>
        <xdr:cNvCxnSpPr>
          <a:stCxn id="73" idx="2"/>
        </xdr:cNvCxnSpPr>
      </xdr:nvCxnSpPr>
      <xdr:spPr>
        <a:xfrm flipV="1">
          <a:off x="12837127" y="5634507"/>
          <a:ext cx="1092180" cy="2778521"/>
        </a:xfrm>
        <a:prstGeom prst="line">
          <a:avLst/>
        </a:prstGeom>
        <a:ln w="38100">
          <a:solidFill>
            <a:schemeClr val="tx1"/>
          </a:solidFill>
          <a:headEnd type="triangl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641614</xdr:colOff>
      <xdr:row>45</xdr:row>
      <xdr:rowOff>68791</xdr:rowOff>
    </xdr:from>
    <xdr:to>
      <xdr:col>20</xdr:col>
      <xdr:colOff>190500</xdr:colOff>
      <xdr:row>45</xdr:row>
      <xdr:rowOff>95249</xdr:rowOff>
    </xdr:to>
    <xdr:cxnSp macro="">
      <xdr:nvCxnSpPr>
        <xdr:cNvPr id="23" name="直線矢印コネクタ 22">
          <a:extLst>
            <a:ext uri="{FF2B5EF4-FFF2-40B4-BE49-F238E27FC236}">
              <a16:creationId xmlns:a16="http://schemas.microsoft.com/office/drawing/2014/main" id="{00000000-0008-0000-0100-000017000000}"/>
            </a:ext>
          </a:extLst>
        </xdr:cNvPr>
        <xdr:cNvCxnSpPr/>
      </xdr:nvCxnSpPr>
      <xdr:spPr>
        <a:xfrm>
          <a:off x="11000052" y="7236354"/>
          <a:ext cx="1620573" cy="26458"/>
        </a:xfrm>
        <a:prstGeom prst="straightConnector1">
          <a:avLst/>
        </a:prstGeom>
        <a:ln w="3810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226219</xdr:colOff>
      <xdr:row>34</xdr:row>
      <xdr:rowOff>142875</xdr:rowOff>
    </xdr:from>
    <xdr:to>
      <xdr:col>12</xdr:col>
      <xdr:colOff>285750</xdr:colOff>
      <xdr:row>47</xdr:row>
      <xdr:rowOff>71437</xdr:rowOff>
    </xdr:to>
    <xdr:cxnSp macro="">
      <xdr:nvCxnSpPr>
        <xdr:cNvPr id="92" name="直線コネクタ 91">
          <a:extLst>
            <a:ext uri="{FF2B5EF4-FFF2-40B4-BE49-F238E27FC236}">
              <a16:creationId xmlns:a16="http://schemas.microsoft.com/office/drawing/2014/main" id="{00000000-0008-0000-0100-00005C000000}"/>
            </a:ext>
          </a:extLst>
        </xdr:cNvPr>
        <xdr:cNvCxnSpPr/>
      </xdr:nvCxnSpPr>
      <xdr:spPr>
        <a:xfrm flipV="1">
          <a:off x="7131844" y="5905500"/>
          <a:ext cx="1440656" cy="2095500"/>
        </a:xfrm>
        <a:prstGeom prst="line">
          <a:avLst/>
        </a:prstGeom>
        <a:ln w="38100">
          <a:solidFill>
            <a:schemeClr val="tx1"/>
          </a:solidFill>
          <a:headEnd type="none"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531253</xdr:colOff>
      <xdr:row>31</xdr:row>
      <xdr:rowOff>63391</xdr:rowOff>
    </xdr:from>
    <xdr:to>
      <xdr:col>11</xdr:col>
      <xdr:colOff>502237</xdr:colOff>
      <xdr:row>32</xdr:row>
      <xdr:rowOff>75966</xdr:rowOff>
    </xdr:to>
    <xdr:cxnSp macro="">
      <xdr:nvCxnSpPr>
        <xdr:cNvPr id="97" name="直線コネクタ 96">
          <a:extLst>
            <a:ext uri="{FF2B5EF4-FFF2-40B4-BE49-F238E27FC236}">
              <a16:creationId xmlns:a16="http://schemas.microsoft.com/office/drawing/2014/main" id="{00000000-0008-0000-0100-000061000000}"/>
            </a:ext>
          </a:extLst>
        </xdr:cNvPr>
        <xdr:cNvCxnSpPr>
          <a:endCxn id="56" idx="2"/>
        </xdr:cNvCxnSpPr>
      </xdr:nvCxnSpPr>
      <xdr:spPr>
        <a:xfrm flipV="1">
          <a:off x="6688964" y="5657652"/>
          <a:ext cx="1339365" cy="186976"/>
        </a:xfrm>
        <a:prstGeom prst="line">
          <a:avLst/>
        </a:prstGeom>
        <a:ln w="38100">
          <a:solidFill>
            <a:schemeClr val="tx1"/>
          </a:solidFill>
          <a:headEnd type="none"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581036</xdr:colOff>
      <xdr:row>31</xdr:row>
      <xdr:rowOff>162719</xdr:rowOff>
    </xdr:from>
    <xdr:to>
      <xdr:col>5</xdr:col>
      <xdr:colOff>591420</xdr:colOff>
      <xdr:row>43</xdr:row>
      <xdr:rowOff>91285</xdr:rowOff>
    </xdr:to>
    <xdr:cxnSp macro="">
      <xdr:nvCxnSpPr>
        <xdr:cNvPr id="61" name="直線コネクタ 60">
          <a:extLst>
            <a:ext uri="{FF2B5EF4-FFF2-40B4-BE49-F238E27FC236}">
              <a16:creationId xmlns:a16="http://schemas.microsoft.com/office/drawing/2014/main" id="{00000000-0008-0000-0100-00003D000000}"/>
            </a:ext>
          </a:extLst>
        </xdr:cNvPr>
        <xdr:cNvCxnSpPr/>
      </xdr:nvCxnSpPr>
      <xdr:spPr>
        <a:xfrm flipV="1">
          <a:off x="4033849" y="5425282"/>
          <a:ext cx="10384" cy="1928816"/>
        </a:xfrm>
        <a:prstGeom prst="line">
          <a:avLst/>
        </a:prstGeom>
        <a:ln w="19050">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579813</xdr:colOff>
      <xdr:row>46</xdr:row>
      <xdr:rowOff>154782</xdr:rowOff>
    </xdr:from>
    <xdr:to>
      <xdr:col>5</xdr:col>
      <xdr:colOff>579813</xdr:colOff>
      <xdr:row>57</xdr:row>
      <xdr:rowOff>120765</xdr:rowOff>
    </xdr:to>
    <xdr:cxnSp macro="">
      <xdr:nvCxnSpPr>
        <xdr:cNvPr id="160" name="直線コネクタ 159">
          <a:extLst>
            <a:ext uri="{FF2B5EF4-FFF2-40B4-BE49-F238E27FC236}">
              <a16:creationId xmlns:a16="http://schemas.microsoft.com/office/drawing/2014/main" id="{00000000-0008-0000-0100-0000A0000000}"/>
            </a:ext>
          </a:extLst>
        </xdr:cNvPr>
        <xdr:cNvCxnSpPr/>
      </xdr:nvCxnSpPr>
      <xdr:spPr>
        <a:xfrm flipV="1">
          <a:off x="4032626" y="7917657"/>
          <a:ext cx="0" cy="1799546"/>
        </a:xfrm>
        <a:prstGeom prst="line">
          <a:avLst/>
        </a:prstGeom>
        <a:ln w="19050">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xdr:col>
      <xdr:colOff>214313</xdr:colOff>
      <xdr:row>31</xdr:row>
      <xdr:rowOff>83343</xdr:rowOff>
    </xdr:from>
    <xdr:to>
      <xdr:col>26</xdr:col>
      <xdr:colOff>214313</xdr:colOff>
      <xdr:row>44</xdr:row>
      <xdr:rowOff>47626</xdr:rowOff>
    </xdr:to>
    <xdr:cxnSp macro="">
      <xdr:nvCxnSpPr>
        <xdr:cNvPr id="162" name="直線コネクタ 161">
          <a:extLst>
            <a:ext uri="{FF2B5EF4-FFF2-40B4-BE49-F238E27FC236}">
              <a16:creationId xmlns:a16="http://schemas.microsoft.com/office/drawing/2014/main" id="{00000000-0008-0000-0100-0000A2000000}"/>
            </a:ext>
          </a:extLst>
        </xdr:cNvPr>
        <xdr:cNvCxnSpPr/>
      </xdr:nvCxnSpPr>
      <xdr:spPr>
        <a:xfrm flipV="1">
          <a:off x="16787813" y="5345906"/>
          <a:ext cx="0" cy="2131220"/>
        </a:xfrm>
        <a:prstGeom prst="line">
          <a:avLst/>
        </a:prstGeom>
        <a:ln w="19050">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xdr:col>
      <xdr:colOff>241036</xdr:colOff>
      <xdr:row>47</xdr:row>
      <xdr:rowOff>35718</xdr:rowOff>
    </xdr:from>
    <xdr:to>
      <xdr:col>26</xdr:col>
      <xdr:colOff>241036</xdr:colOff>
      <xdr:row>57</xdr:row>
      <xdr:rowOff>110650</xdr:rowOff>
    </xdr:to>
    <xdr:cxnSp macro="">
      <xdr:nvCxnSpPr>
        <xdr:cNvPr id="164" name="直線コネクタ 163">
          <a:extLst>
            <a:ext uri="{FF2B5EF4-FFF2-40B4-BE49-F238E27FC236}">
              <a16:creationId xmlns:a16="http://schemas.microsoft.com/office/drawing/2014/main" id="{00000000-0008-0000-0100-0000A4000000}"/>
            </a:ext>
          </a:extLst>
        </xdr:cNvPr>
        <xdr:cNvCxnSpPr/>
      </xdr:nvCxnSpPr>
      <xdr:spPr>
        <a:xfrm flipV="1">
          <a:off x="16814536" y="7965281"/>
          <a:ext cx="0" cy="1741807"/>
        </a:xfrm>
        <a:prstGeom prst="line">
          <a:avLst/>
        </a:prstGeom>
        <a:ln w="19050">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20</xdr:col>
      <xdr:colOff>214312</xdr:colOff>
      <xdr:row>60</xdr:row>
      <xdr:rowOff>150814</xdr:rowOff>
    </xdr:from>
    <xdr:to>
      <xdr:col>20</xdr:col>
      <xdr:colOff>214312</xdr:colOff>
      <xdr:row>73</xdr:row>
      <xdr:rowOff>47624</xdr:rowOff>
    </xdr:to>
    <xdr:cxnSp macro="">
      <xdr:nvCxnSpPr>
        <xdr:cNvPr id="166" name="直線コネクタ 165">
          <a:extLst>
            <a:ext uri="{FF2B5EF4-FFF2-40B4-BE49-F238E27FC236}">
              <a16:creationId xmlns:a16="http://schemas.microsoft.com/office/drawing/2014/main" id="{00000000-0008-0000-0100-0000A6000000}"/>
            </a:ext>
          </a:extLst>
        </xdr:cNvPr>
        <xdr:cNvCxnSpPr>
          <a:endCxn id="136" idx="0"/>
        </xdr:cNvCxnSpPr>
      </xdr:nvCxnSpPr>
      <xdr:spPr>
        <a:xfrm flipV="1">
          <a:off x="12644437" y="9818689"/>
          <a:ext cx="0" cy="2063748"/>
        </a:xfrm>
        <a:prstGeom prst="line">
          <a:avLst/>
        </a:prstGeom>
        <a:ln w="19050">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464343</xdr:colOff>
      <xdr:row>61</xdr:row>
      <xdr:rowOff>119063</xdr:rowOff>
    </xdr:from>
    <xdr:to>
      <xdr:col>9</xdr:col>
      <xdr:colOff>464343</xdr:colOff>
      <xdr:row>73</xdr:row>
      <xdr:rowOff>95249</xdr:rowOff>
    </xdr:to>
    <xdr:cxnSp macro="">
      <xdr:nvCxnSpPr>
        <xdr:cNvPr id="168" name="直線コネクタ 167">
          <a:extLst>
            <a:ext uri="{FF2B5EF4-FFF2-40B4-BE49-F238E27FC236}">
              <a16:creationId xmlns:a16="http://schemas.microsoft.com/office/drawing/2014/main" id="{00000000-0008-0000-0100-0000A8000000}"/>
            </a:ext>
          </a:extLst>
        </xdr:cNvPr>
        <xdr:cNvCxnSpPr>
          <a:endCxn id="133" idx="0"/>
        </xdr:cNvCxnSpPr>
      </xdr:nvCxnSpPr>
      <xdr:spPr>
        <a:xfrm flipV="1">
          <a:off x="5298281" y="9953626"/>
          <a:ext cx="0" cy="1976436"/>
        </a:xfrm>
        <a:prstGeom prst="line">
          <a:avLst/>
        </a:prstGeom>
        <a:ln w="19050">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638410</xdr:colOff>
      <xdr:row>49</xdr:row>
      <xdr:rowOff>78321</xdr:rowOff>
    </xdr:from>
    <xdr:to>
      <xdr:col>15</xdr:col>
      <xdr:colOff>61454</xdr:colOff>
      <xdr:row>57</xdr:row>
      <xdr:rowOff>171215</xdr:rowOff>
    </xdr:to>
    <xdr:cxnSp macro="">
      <xdr:nvCxnSpPr>
        <xdr:cNvPr id="91" name="直線コネクタ 90">
          <a:extLst>
            <a:ext uri="{FF2B5EF4-FFF2-40B4-BE49-F238E27FC236}">
              <a16:creationId xmlns:a16="http://schemas.microsoft.com/office/drawing/2014/main" id="{00000000-0008-0000-0100-00005B000000}"/>
            </a:ext>
          </a:extLst>
        </xdr:cNvPr>
        <xdr:cNvCxnSpPr>
          <a:endCxn id="43" idx="5"/>
        </xdr:cNvCxnSpPr>
      </xdr:nvCxnSpPr>
      <xdr:spPr>
        <a:xfrm flipV="1">
          <a:off x="8164502" y="8811807"/>
          <a:ext cx="2159804" cy="1488105"/>
        </a:xfrm>
        <a:prstGeom prst="line">
          <a:avLst/>
        </a:prstGeom>
        <a:ln w="38100">
          <a:solidFill>
            <a:schemeClr val="tx1"/>
          </a:solidFill>
          <a:headEnd type="none"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95249</xdr:colOff>
      <xdr:row>49</xdr:row>
      <xdr:rowOff>11906</xdr:rowOff>
    </xdr:from>
    <xdr:to>
      <xdr:col>17</xdr:col>
      <xdr:colOff>107156</xdr:colOff>
      <xdr:row>58</xdr:row>
      <xdr:rowOff>35719</xdr:rowOff>
    </xdr:to>
    <xdr:cxnSp macro="">
      <xdr:nvCxnSpPr>
        <xdr:cNvPr id="76" name="直線コネクタ 75">
          <a:extLst>
            <a:ext uri="{FF2B5EF4-FFF2-40B4-BE49-F238E27FC236}">
              <a16:creationId xmlns:a16="http://schemas.microsoft.com/office/drawing/2014/main" id="{00000000-0008-0000-0100-00004C000000}"/>
            </a:ext>
          </a:extLst>
        </xdr:cNvPr>
        <xdr:cNvCxnSpPr/>
      </xdr:nvCxnSpPr>
      <xdr:spPr>
        <a:xfrm flipV="1">
          <a:off x="10453687" y="7846219"/>
          <a:ext cx="11907" cy="1524000"/>
        </a:xfrm>
        <a:prstGeom prst="line">
          <a:avLst/>
        </a:prstGeom>
        <a:ln w="38100">
          <a:solidFill>
            <a:schemeClr val="tx1"/>
          </a:solidFill>
          <a:headEnd type="none"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233591</xdr:colOff>
      <xdr:row>3</xdr:row>
      <xdr:rowOff>15421</xdr:rowOff>
    </xdr:from>
    <xdr:to>
      <xdr:col>30</xdr:col>
      <xdr:colOff>587375</xdr:colOff>
      <xdr:row>9</xdr:row>
      <xdr:rowOff>154781</xdr:rowOff>
    </xdr:to>
    <xdr:sp macro="" textlink="">
      <xdr:nvSpPr>
        <xdr:cNvPr id="253" name="テキスト ボックス 252">
          <a:extLst>
            <a:ext uri="{FF2B5EF4-FFF2-40B4-BE49-F238E27FC236}">
              <a16:creationId xmlns:a16="http://schemas.microsoft.com/office/drawing/2014/main" id="{00000000-0008-0000-0100-0000FD000000}"/>
            </a:ext>
          </a:extLst>
        </xdr:cNvPr>
        <xdr:cNvSpPr txBox="1"/>
      </xdr:nvSpPr>
      <xdr:spPr>
        <a:xfrm>
          <a:off x="12663716" y="515484"/>
          <a:ext cx="8640534" cy="1139485"/>
        </a:xfrm>
        <a:prstGeom prst="rect">
          <a:avLst/>
        </a:prstGeom>
        <a:solidFill>
          <a:srgbClr val="FFFF85"/>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kumimoji="1" lang="en-US" altLang="ja-JP" sz="1800" b="1">
              <a:solidFill>
                <a:srgbClr val="FF0000"/>
              </a:solidFill>
            </a:rPr>
            <a:t>[</a:t>
          </a:r>
          <a:r>
            <a:rPr kumimoji="1" lang="en-US" altLang="ja-JP" sz="1800" b="1" baseline="0">
              <a:solidFill>
                <a:srgbClr val="FF0000"/>
              </a:solidFill>
            </a:rPr>
            <a:t> </a:t>
          </a:r>
          <a:r>
            <a:rPr kumimoji="1" lang="ja-JP" altLang="en-US" sz="1800" b="1">
              <a:solidFill>
                <a:srgbClr val="FF0000"/>
              </a:solidFill>
            </a:rPr>
            <a:t>混雑度　＝　混雑指標 </a:t>
          </a:r>
          <a:r>
            <a:rPr kumimoji="1" lang="en-US" altLang="ja-JP" sz="1800" b="1">
              <a:solidFill>
                <a:srgbClr val="FF0000"/>
              </a:solidFill>
            </a:rPr>
            <a:t>]</a:t>
          </a:r>
          <a:r>
            <a:rPr kumimoji="1" lang="ja-JP" altLang="en-US" sz="1800" b="1">
              <a:solidFill>
                <a:srgbClr val="FF0000"/>
              </a:solidFill>
            </a:rPr>
            <a:t>　</a:t>
          </a:r>
          <a:r>
            <a:rPr kumimoji="1" lang="ja-JP" altLang="en-US" sz="1800" b="1"/>
            <a:t>　　</a:t>
          </a:r>
          <a:r>
            <a:rPr kumimoji="1" lang="ja-JP" altLang="ja-JP" sz="1800" b="1">
              <a:solidFill>
                <a:schemeClr val="dk1"/>
              </a:solidFill>
              <a:effectLst/>
              <a:latin typeface="+mn-lt"/>
              <a:ea typeface="+mn-ea"/>
              <a:cs typeface="+mn-cs"/>
            </a:rPr>
            <a:t>車線当たりの 一定時間内の交通量</a:t>
          </a:r>
          <a:r>
            <a:rPr kumimoji="1" lang="ja-JP" altLang="en-US" sz="1800" b="1">
              <a:solidFill>
                <a:schemeClr val="dk1"/>
              </a:solidFill>
              <a:effectLst/>
              <a:latin typeface="+mn-lt"/>
              <a:ea typeface="+mn-ea"/>
              <a:cs typeface="+mn-cs"/>
            </a:rPr>
            <a:t>を評価する。</a:t>
          </a:r>
          <a:endParaRPr kumimoji="1" lang="en-US" altLang="ja-JP" sz="800" b="1"/>
        </a:p>
        <a:p>
          <a:r>
            <a:rPr kumimoji="1" lang="ja-JP" altLang="en-US" sz="2400" b="1">
              <a:solidFill>
                <a:schemeClr val="accent1">
                  <a:lumMod val="75000"/>
                </a:schemeClr>
              </a:solidFill>
            </a:rPr>
            <a:t>　　　平均実態交通量　</a:t>
          </a:r>
          <a:r>
            <a:rPr kumimoji="1" lang="en-US" altLang="ja-JP" sz="2400" b="1">
              <a:solidFill>
                <a:schemeClr val="accent1">
                  <a:lumMod val="75000"/>
                </a:schemeClr>
              </a:solidFill>
            </a:rPr>
            <a:t>/</a:t>
          </a:r>
          <a:r>
            <a:rPr kumimoji="1" lang="ja-JP" altLang="en-US" sz="2400" b="1">
              <a:solidFill>
                <a:schemeClr val="accent1">
                  <a:lumMod val="75000"/>
                </a:schemeClr>
              </a:solidFill>
            </a:rPr>
            <a:t>　道路の設計交通容量</a:t>
          </a:r>
          <a:endParaRPr kumimoji="1" lang="en-US" altLang="ja-JP" sz="1800" b="1"/>
        </a:p>
        <a:p>
          <a:r>
            <a:rPr kumimoji="1" lang="ja-JP" altLang="en-US" sz="1800" b="1"/>
            <a:t>　　　　　　　　　　　　道路の混雑度を示す指標　＝＞　道路の使用状態を示す。</a:t>
          </a:r>
          <a:endParaRPr kumimoji="1" lang="en-US" altLang="ja-JP" sz="1800" b="1"/>
        </a:p>
        <a:p>
          <a:r>
            <a:rPr kumimoji="1" lang="ja-JP" altLang="en-US" sz="1400" b="1"/>
            <a:t>　</a:t>
          </a:r>
          <a:endParaRPr kumimoji="1" lang="en-US" altLang="ja-JP" sz="1400" b="1"/>
        </a:p>
        <a:p>
          <a:endParaRPr kumimoji="1" lang="en-US" altLang="ja-JP" sz="1800" b="1"/>
        </a:p>
        <a:p>
          <a:endParaRPr kumimoji="1" lang="en-US" altLang="ja-JP" sz="1800" b="1"/>
        </a:p>
        <a:p>
          <a:endParaRPr kumimoji="1" lang="en-US" altLang="ja-JP" sz="1800" b="1"/>
        </a:p>
        <a:p>
          <a:endParaRPr kumimoji="1" lang="en-US" altLang="ja-JP" sz="1800" b="1"/>
        </a:p>
        <a:p>
          <a:endParaRPr kumimoji="1" lang="en-US" altLang="ja-JP" sz="1800" b="1"/>
        </a:p>
        <a:p>
          <a:endParaRPr kumimoji="1" lang="en-US" altLang="ja-JP" sz="1800" b="1"/>
        </a:p>
        <a:p>
          <a:r>
            <a:rPr kumimoji="1" lang="ja-JP" altLang="en-US" sz="1800" b="1"/>
            <a:t>　</a:t>
          </a:r>
          <a:r>
            <a:rPr kumimoji="1" lang="en-US" altLang="ja-JP" sz="1800" b="1"/>
            <a:t>111111</a:t>
          </a:r>
          <a:endParaRPr kumimoji="1" lang="ja-JP" altLang="en-US" sz="1800" b="1"/>
        </a:p>
      </xdr:txBody>
    </xdr:sp>
    <xdr:clientData/>
  </xdr:twoCellAnchor>
  <xdr:twoCellAnchor>
    <xdr:from>
      <xdr:col>23</xdr:col>
      <xdr:colOff>611190</xdr:colOff>
      <xdr:row>10</xdr:row>
      <xdr:rowOff>47626</xdr:rowOff>
    </xdr:from>
    <xdr:to>
      <xdr:col>30</xdr:col>
      <xdr:colOff>492126</xdr:colOff>
      <xdr:row>12</xdr:row>
      <xdr:rowOff>52163</xdr:rowOff>
    </xdr:to>
    <xdr:sp macro="" textlink="">
      <xdr:nvSpPr>
        <xdr:cNvPr id="254" name="テキスト ボックス 253">
          <a:hlinkClick xmlns:r="http://schemas.openxmlformats.org/officeDocument/2006/relationships" r:id="rId10"/>
          <a:extLst>
            <a:ext uri="{FF2B5EF4-FFF2-40B4-BE49-F238E27FC236}">
              <a16:creationId xmlns:a16="http://schemas.microsoft.com/office/drawing/2014/main" id="{00000000-0008-0000-0100-0000FE000000}"/>
            </a:ext>
          </a:extLst>
        </xdr:cNvPr>
        <xdr:cNvSpPr txBox="1"/>
      </xdr:nvSpPr>
      <xdr:spPr>
        <a:xfrm>
          <a:off x="16494128" y="1714501"/>
          <a:ext cx="4714873" cy="337912"/>
        </a:xfrm>
        <a:prstGeom prst="rect">
          <a:avLst/>
        </a:prstGeom>
        <a:solidFill>
          <a:schemeClr val="accent4">
            <a:lumMod val="20000"/>
            <a:lumOff val="80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600" b="1">
              <a:solidFill>
                <a:srgbClr val="FF0000"/>
              </a:solidFill>
            </a:rPr>
            <a:t>　「参考」　出典：道路構造令</a:t>
          </a:r>
          <a:endParaRPr kumimoji="1" lang="en-US" altLang="ja-JP" sz="1600" b="1">
            <a:solidFill>
              <a:srgbClr val="FF0000"/>
            </a:solidFill>
          </a:endParaRPr>
        </a:p>
        <a:p>
          <a:endParaRPr kumimoji="1" lang="en-US" altLang="ja-JP" sz="1800" b="1"/>
        </a:p>
        <a:p>
          <a:endParaRPr kumimoji="1" lang="en-US" altLang="ja-JP" sz="1800" b="1"/>
        </a:p>
        <a:p>
          <a:endParaRPr kumimoji="1" lang="en-US" altLang="ja-JP" sz="1800" b="1"/>
        </a:p>
        <a:p>
          <a:endParaRPr kumimoji="1" lang="en-US" altLang="ja-JP" sz="1800" b="1"/>
        </a:p>
        <a:p>
          <a:endParaRPr kumimoji="1" lang="en-US" altLang="ja-JP" sz="1800" b="1"/>
        </a:p>
        <a:p>
          <a:endParaRPr kumimoji="1" lang="en-US" altLang="ja-JP" sz="1800" b="1"/>
        </a:p>
        <a:p>
          <a:r>
            <a:rPr kumimoji="1" lang="ja-JP" altLang="en-US" sz="1800" b="1"/>
            <a:t>　</a:t>
          </a:r>
        </a:p>
      </xdr:txBody>
    </xdr:sp>
    <xdr:clientData/>
  </xdr:twoCellAnchor>
  <xdr:twoCellAnchor>
    <xdr:from>
      <xdr:col>23</xdr:col>
      <xdr:colOff>238124</xdr:colOff>
      <xdr:row>12</xdr:row>
      <xdr:rowOff>123708</xdr:rowOff>
    </xdr:from>
    <xdr:to>
      <xdr:col>31</xdr:col>
      <xdr:colOff>59531</xdr:colOff>
      <xdr:row>25</xdr:row>
      <xdr:rowOff>11906</xdr:rowOff>
    </xdr:to>
    <xdr:sp macro="" textlink="">
      <xdr:nvSpPr>
        <xdr:cNvPr id="255" name="テキスト ボックス 254">
          <a:extLst>
            <a:ext uri="{FF2B5EF4-FFF2-40B4-BE49-F238E27FC236}">
              <a16:creationId xmlns:a16="http://schemas.microsoft.com/office/drawing/2014/main" id="{00000000-0008-0000-0100-0000FF000000}"/>
            </a:ext>
          </a:extLst>
        </xdr:cNvPr>
        <xdr:cNvSpPr txBox="1"/>
      </xdr:nvSpPr>
      <xdr:spPr>
        <a:xfrm>
          <a:off x="16121062" y="2123958"/>
          <a:ext cx="5345907" cy="2126573"/>
        </a:xfrm>
        <a:prstGeom prst="rect">
          <a:avLst/>
        </a:prstGeom>
        <a:solidFill>
          <a:srgbClr val="FFFF85">
            <a:alpha val="30196"/>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b="1"/>
            <a:t>1</a:t>
          </a:r>
          <a:r>
            <a:rPr kumimoji="1" lang="ja-JP" altLang="en-US" sz="1600" b="1"/>
            <a:t>車線</a:t>
          </a:r>
          <a:r>
            <a:rPr kumimoji="1" lang="en-US" altLang="ja-JP" sz="1600" b="1"/>
            <a:t>1</a:t>
          </a:r>
          <a:r>
            <a:rPr kumimoji="1" lang="ja-JP" altLang="en-US" sz="1600" b="1"/>
            <a:t>日・当たりの交通量　　＝   　</a:t>
          </a:r>
          <a:r>
            <a:rPr kumimoji="1" lang="en-US" altLang="ja-JP" sz="1600" b="1"/>
            <a:t>12000</a:t>
          </a:r>
          <a:r>
            <a:rPr kumimoji="1" lang="ja-JP" altLang="en-US" sz="1600" b="1"/>
            <a:t>　台</a:t>
          </a:r>
          <a:r>
            <a:rPr kumimoji="1" lang="en-US" altLang="ja-JP" sz="1600" b="1"/>
            <a:t>/</a:t>
          </a:r>
          <a:r>
            <a:rPr kumimoji="1" lang="ja-JP" altLang="en-US" sz="1600" b="1"/>
            <a:t>車線</a:t>
          </a:r>
          <a:r>
            <a:rPr kumimoji="1" lang="en-US" altLang="ja-JP" sz="1600" b="1"/>
            <a:t>/</a:t>
          </a:r>
          <a:r>
            <a:rPr kumimoji="1" lang="ja-JP" altLang="en-US" sz="1600" b="1"/>
            <a:t>日</a:t>
          </a:r>
          <a:endParaRPr kumimoji="1" lang="en-US" altLang="ja-JP" sz="1600" b="1"/>
        </a:p>
        <a:p>
          <a:r>
            <a:rPr kumimoji="1" lang="ja-JP" altLang="en-US" sz="1600" b="1"/>
            <a:t>  信号機が多い路線　ｘ　</a:t>
          </a:r>
          <a:r>
            <a:rPr kumimoji="1" lang="en-US" altLang="ja-JP" sz="1600" b="1"/>
            <a:t>0.6</a:t>
          </a:r>
          <a:r>
            <a:rPr kumimoji="1" lang="ja-JP" altLang="en-US" sz="1600" b="1"/>
            <a:t>　＝＞</a:t>
          </a:r>
          <a:r>
            <a:rPr kumimoji="1" lang="ja-JP" altLang="en-US" sz="1600" b="1">
              <a:solidFill>
                <a:srgbClr val="FF0000"/>
              </a:solidFill>
            </a:rPr>
            <a:t>　</a:t>
          </a:r>
          <a:r>
            <a:rPr kumimoji="1" lang="ja-JP" altLang="en-US" sz="1600" b="1" baseline="0">
              <a:solidFill>
                <a:srgbClr val="FF0000"/>
              </a:solidFill>
            </a:rPr>
            <a:t> </a:t>
          </a:r>
          <a:r>
            <a:rPr kumimoji="1" lang="en-US" altLang="ja-JP" sz="1600" b="1">
              <a:solidFill>
                <a:srgbClr val="FF0000"/>
              </a:solidFill>
            </a:rPr>
            <a:t>7200</a:t>
          </a:r>
          <a:r>
            <a:rPr kumimoji="1" lang="ja-JP" altLang="en-US" sz="1600" b="1">
              <a:solidFill>
                <a:srgbClr val="FF0000"/>
              </a:solidFill>
            </a:rPr>
            <a:t>　台</a:t>
          </a:r>
          <a:r>
            <a:rPr kumimoji="1" lang="en-US" altLang="ja-JP" sz="1600" b="1">
              <a:solidFill>
                <a:srgbClr val="FF0000"/>
              </a:solidFill>
            </a:rPr>
            <a:t>/</a:t>
          </a:r>
          <a:r>
            <a:rPr kumimoji="1" lang="ja-JP" altLang="en-US" sz="1600" b="1">
              <a:solidFill>
                <a:srgbClr val="FF0000"/>
              </a:solidFill>
            </a:rPr>
            <a:t>車線</a:t>
          </a:r>
          <a:r>
            <a:rPr kumimoji="1" lang="en-US" altLang="ja-JP" sz="1600" b="1">
              <a:solidFill>
                <a:srgbClr val="FF0000"/>
              </a:solidFill>
            </a:rPr>
            <a:t>/</a:t>
          </a:r>
          <a:r>
            <a:rPr kumimoji="1" lang="ja-JP" altLang="en-US" sz="1600" b="1">
              <a:solidFill>
                <a:srgbClr val="FF0000"/>
              </a:solidFill>
            </a:rPr>
            <a:t>日</a:t>
          </a:r>
          <a:endParaRPr kumimoji="1" lang="en-US" altLang="ja-JP" sz="1600" b="1">
            <a:solidFill>
              <a:srgbClr val="FF0000"/>
            </a:solidFill>
          </a:endParaRPr>
        </a:p>
        <a:p>
          <a:r>
            <a:rPr kumimoji="1" lang="ja-JP" altLang="en-US" sz="800" b="1"/>
            <a:t>　</a:t>
          </a:r>
          <a:endParaRPr kumimoji="1" lang="en-US" altLang="ja-JP" sz="800" b="1"/>
        </a:p>
        <a:p>
          <a:r>
            <a:rPr kumimoji="1" lang="en-US" altLang="ja-JP" sz="1600" b="1">
              <a:solidFill>
                <a:schemeClr val="dk1"/>
              </a:solidFill>
              <a:effectLst/>
              <a:latin typeface="+mn-lt"/>
              <a:ea typeface="+mn-ea"/>
              <a:cs typeface="+mn-cs"/>
            </a:rPr>
            <a:t>1</a:t>
          </a:r>
          <a:r>
            <a:rPr kumimoji="1" lang="ja-JP" altLang="en-US" sz="1200" b="1"/>
            <a:t>日の交通量　＝　昼間</a:t>
          </a:r>
          <a:r>
            <a:rPr kumimoji="1" lang="ja-JP" altLang="en-US" sz="1400" b="1"/>
            <a:t>１２</a:t>
          </a:r>
          <a:r>
            <a:rPr kumimoji="1" lang="ja-JP" altLang="en-US" sz="1200" b="1"/>
            <a:t>時間交通量　</a:t>
          </a:r>
          <a:r>
            <a:rPr kumimoji="1" lang="en-US" altLang="ja-JP" sz="1200" b="1"/>
            <a:t>x</a:t>
          </a:r>
          <a:r>
            <a:rPr kumimoji="1" lang="ja-JP" altLang="en-US" sz="1200" b="1"/>
            <a:t>　</a:t>
          </a:r>
          <a:r>
            <a:rPr kumimoji="1" lang="ja-JP" altLang="en-US" sz="1400" b="1"/>
            <a:t>１．３</a:t>
          </a:r>
          <a:r>
            <a:rPr kumimoji="1" lang="ja-JP" altLang="en-US" sz="1200" b="1"/>
            <a:t>　統計平均係数</a:t>
          </a:r>
          <a:endParaRPr kumimoji="1" lang="en-US" altLang="ja-JP" sz="1200" b="1"/>
        </a:p>
        <a:p>
          <a:r>
            <a:rPr kumimoji="1" lang="ja-JP" altLang="en-US" sz="1200" b="1"/>
            <a:t>∴　</a:t>
          </a:r>
          <a:r>
            <a:rPr kumimoji="1" lang="en-US" altLang="ja-JP" sz="1400" b="1"/>
            <a:t>1</a:t>
          </a:r>
          <a:r>
            <a:rPr kumimoji="1" lang="ja-JP" altLang="en-US" sz="1200" b="1"/>
            <a:t>日　＝　１２時間　ｘ　１．３　　　</a:t>
          </a:r>
          <a:r>
            <a:rPr kumimoji="1" lang="ja-JP" altLang="en-US" sz="1400" b="1"/>
            <a:t>＝</a:t>
          </a:r>
          <a:r>
            <a:rPr kumimoji="1" lang="ja-JP" altLang="en-US" sz="1200" b="1"/>
            <a:t>　１．５６　時間相当</a:t>
          </a:r>
          <a:endParaRPr kumimoji="1" lang="en-US" altLang="ja-JP" sz="1200" b="1"/>
        </a:p>
        <a:p>
          <a:endParaRPr kumimoji="1" lang="ja-JP" altLang="en-US" sz="1100" b="1"/>
        </a:p>
        <a:p>
          <a:r>
            <a:rPr kumimoji="1" lang="ja-JP" altLang="en-US" sz="2000" b="1"/>
            <a:t>∴　</a:t>
          </a:r>
          <a:r>
            <a:rPr kumimoji="1" lang="en-US" altLang="ja-JP" sz="2000" b="1">
              <a:solidFill>
                <a:schemeClr val="dk1"/>
              </a:solidFill>
              <a:effectLst/>
              <a:latin typeface="+mn-lt"/>
              <a:ea typeface="+mn-ea"/>
              <a:cs typeface="+mn-cs"/>
            </a:rPr>
            <a:t>1</a:t>
          </a:r>
          <a:r>
            <a:rPr kumimoji="1" lang="ja-JP" altLang="ja-JP" sz="2000" b="1">
              <a:solidFill>
                <a:schemeClr val="dk1"/>
              </a:solidFill>
              <a:effectLst/>
              <a:latin typeface="+mn-lt"/>
              <a:ea typeface="+mn-ea"/>
              <a:cs typeface="+mn-cs"/>
            </a:rPr>
            <a:t>日</a:t>
          </a:r>
          <a:r>
            <a:rPr kumimoji="1" lang="en-US" altLang="ja-JP" sz="2000" b="1">
              <a:solidFill>
                <a:schemeClr val="dk1"/>
              </a:solidFill>
              <a:effectLst/>
              <a:latin typeface="+mn-lt"/>
              <a:ea typeface="+mn-ea"/>
              <a:cs typeface="+mn-cs"/>
            </a:rPr>
            <a:t>1</a:t>
          </a:r>
          <a:r>
            <a:rPr kumimoji="1" lang="ja-JP" altLang="ja-JP" sz="2000" b="1">
              <a:solidFill>
                <a:schemeClr val="dk1"/>
              </a:solidFill>
              <a:effectLst/>
              <a:latin typeface="+mn-lt"/>
              <a:ea typeface="+mn-ea"/>
              <a:cs typeface="+mn-cs"/>
            </a:rPr>
            <a:t>時間</a:t>
          </a:r>
          <a:r>
            <a:rPr kumimoji="1" lang="ja-JP" altLang="en-US" sz="2000" b="1">
              <a:solidFill>
                <a:schemeClr val="dk1"/>
              </a:solidFill>
              <a:effectLst/>
              <a:latin typeface="+mn-lt"/>
              <a:ea typeface="+mn-ea"/>
              <a:cs typeface="+mn-cs"/>
            </a:rPr>
            <a:t>１車線 当たりの　基準交通量</a:t>
          </a:r>
          <a:endParaRPr kumimoji="1" lang="en-US" altLang="ja-JP" sz="2000" b="1">
            <a:solidFill>
              <a:schemeClr val="dk1"/>
            </a:solidFill>
            <a:effectLst/>
            <a:latin typeface="+mn-lt"/>
            <a:ea typeface="+mn-ea"/>
            <a:cs typeface="+mn-cs"/>
          </a:endParaRPr>
        </a:p>
        <a:p>
          <a:r>
            <a:rPr kumimoji="1" lang="ja-JP" altLang="en-US" sz="2000" b="1"/>
            <a:t>　　　　　　＝　</a:t>
          </a:r>
          <a:r>
            <a:rPr kumimoji="1" lang="en-US" altLang="ja-JP" sz="2000" b="1"/>
            <a:t>7200/1.56</a:t>
          </a:r>
          <a:r>
            <a:rPr kumimoji="1" lang="en-US" altLang="ja-JP" sz="2000" b="1" baseline="0"/>
            <a:t> </a:t>
          </a:r>
          <a:r>
            <a:rPr kumimoji="1" lang="ja-JP" altLang="en-US" sz="2000" b="1" baseline="0"/>
            <a:t>＝　</a:t>
          </a:r>
          <a:r>
            <a:rPr kumimoji="1" lang="en-US" altLang="ja-JP" sz="2000" b="1" baseline="0">
              <a:solidFill>
                <a:srgbClr val="FF0000"/>
              </a:solidFill>
            </a:rPr>
            <a:t>462</a:t>
          </a:r>
          <a:r>
            <a:rPr kumimoji="1" lang="ja-JP" altLang="en-US" sz="2000" b="1" baseline="0">
              <a:solidFill>
                <a:srgbClr val="FF0000"/>
              </a:solidFill>
            </a:rPr>
            <a:t>　台</a:t>
          </a:r>
          <a:r>
            <a:rPr kumimoji="1" lang="en-US" altLang="ja-JP" sz="2000" b="1" baseline="0">
              <a:solidFill>
                <a:srgbClr val="FF0000"/>
              </a:solidFill>
            </a:rPr>
            <a:t>/</a:t>
          </a:r>
          <a:r>
            <a:rPr kumimoji="1" lang="ja-JP" altLang="en-US" sz="2000" b="1" baseline="0">
              <a:solidFill>
                <a:srgbClr val="FF0000"/>
              </a:solidFill>
            </a:rPr>
            <a:t>車線</a:t>
          </a:r>
          <a:r>
            <a:rPr kumimoji="1" lang="en-US" altLang="ja-JP" sz="2000" b="1" baseline="0">
              <a:solidFill>
                <a:srgbClr val="FF0000"/>
              </a:solidFill>
            </a:rPr>
            <a:t>/</a:t>
          </a:r>
          <a:r>
            <a:rPr kumimoji="1" lang="ja-JP" altLang="en-US" sz="2000" b="1" baseline="0">
              <a:solidFill>
                <a:srgbClr val="FF0000"/>
              </a:solidFill>
            </a:rPr>
            <a:t>時間</a:t>
          </a:r>
          <a:endParaRPr kumimoji="1" lang="ja-JP" altLang="en-US" sz="2000" b="1">
            <a:solidFill>
              <a:srgbClr val="FF0000"/>
            </a:solidFill>
          </a:endParaRPr>
        </a:p>
      </xdr:txBody>
    </xdr:sp>
    <xdr:clientData/>
  </xdr:twoCellAnchor>
  <xdr:twoCellAnchor>
    <xdr:from>
      <xdr:col>5</xdr:col>
      <xdr:colOff>409114</xdr:colOff>
      <xdr:row>79</xdr:row>
      <xdr:rowOff>20366</xdr:rowOff>
    </xdr:from>
    <xdr:to>
      <xdr:col>5</xdr:col>
      <xdr:colOff>428624</xdr:colOff>
      <xdr:row>94</xdr:row>
      <xdr:rowOff>119061</xdr:rowOff>
    </xdr:to>
    <xdr:cxnSp macro="">
      <xdr:nvCxnSpPr>
        <xdr:cNvPr id="54" name="直線矢印コネクタ 53">
          <a:extLst>
            <a:ext uri="{FF2B5EF4-FFF2-40B4-BE49-F238E27FC236}">
              <a16:creationId xmlns:a16="http://schemas.microsoft.com/office/drawing/2014/main" id="{00000000-0008-0000-0100-000036000000}"/>
            </a:ext>
          </a:extLst>
        </xdr:cNvPr>
        <xdr:cNvCxnSpPr/>
      </xdr:nvCxnSpPr>
      <xdr:spPr>
        <a:xfrm>
          <a:off x="2480802" y="13283929"/>
          <a:ext cx="19510" cy="2599007"/>
        </a:xfrm>
        <a:prstGeom prst="straightConnector1">
          <a:avLst/>
        </a:prstGeom>
        <a:ln w="57150">
          <a:headEnd type="none"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71438</xdr:colOff>
      <xdr:row>78</xdr:row>
      <xdr:rowOff>95254</xdr:rowOff>
    </xdr:from>
    <xdr:to>
      <xdr:col>5</xdr:col>
      <xdr:colOff>320742</xdr:colOff>
      <xdr:row>90</xdr:row>
      <xdr:rowOff>108120</xdr:rowOff>
    </xdr:to>
    <xdr:grpSp>
      <xdr:nvGrpSpPr>
        <xdr:cNvPr id="336" name="グループ化 335">
          <a:extLst>
            <a:ext uri="{FF2B5EF4-FFF2-40B4-BE49-F238E27FC236}">
              <a16:creationId xmlns:a16="http://schemas.microsoft.com/office/drawing/2014/main" id="{00000000-0008-0000-0100-000050010000}"/>
            </a:ext>
          </a:extLst>
        </xdr:cNvPr>
        <xdr:cNvGrpSpPr/>
      </xdr:nvGrpSpPr>
      <xdr:grpSpPr>
        <a:xfrm>
          <a:off x="1302361" y="12814792"/>
          <a:ext cx="2095689" cy="1947174"/>
          <a:chOff x="5643563" y="12894473"/>
          <a:chExt cx="2320992" cy="2013116"/>
        </a:xfrm>
      </xdr:grpSpPr>
      <xdr:sp macro="" textlink="">
        <xdr:nvSpPr>
          <xdr:cNvPr id="55" name="テキスト ボックス 54">
            <a:extLst>
              <a:ext uri="{FF2B5EF4-FFF2-40B4-BE49-F238E27FC236}">
                <a16:creationId xmlns:a16="http://schemas.microsoft.com/office/drawing/2014/main" id="{00000000-0008-0000-0100-000037000000}"/>
              </a:ext>
            </a:extLst>
          </xdr:cNvPr>
          <xdr:cNvSpPr txBox="1"/>
        </xdr:nvSpPr>
        <xdr:spPr>
          <a:xfrm>
            <a:off x="7368151" y="12894473"/>
            <a:ext cx="596404" cy="201311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wordArtVertRtl" wrap="square" rtlCol="0" anchor="t"/>
          <a:lstStyle/>
          <a:p>
            <a:r>
              <a:rPr kumimoji="1" lang="ja-JP" altLang="en-US" sz="2400" b="1"/>
              <a:t>混雑度指数</a:t>
            </a:r>
          </a:p>
        </xdr:txBody>
      </xdr:sp>
      <xdr:sp macro="" textlink="">
        <xdr:nvSpPr>
          <xdr:cNvPr id="173" name="テキスト ボックス 172">
            <a:extLst>
              <a:ext uri="{FF2B5EF4-FFF2-40B4-BE49-F238E27FC236}">
                <a16:creationId xmlns:a16="http://schemas.microsoft.com/office/drawing/2014/main" id="{00000000-0008-0000-0100-0000AD000000}"/>
              </a:ext>
            </a:extLst>
          </xdr:cNvPr>
          <xdr:cNvSpPr txBox="1"/>
        </xdr:nvSpPr>
        <xdr:spPr>
          <a:xfrm>
            <a:off x="5643563" y="13380928"/>
            <a:ext cx="1824441" cy="108123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horz" wrap="square" rtlCol="0" anchor="t"/>
          <a:lstStyle/>
          <a:p>
            <a:r>
              <a:rPr kumimoji="1" lang="ja-JP" altLang="en-US" sz="1600" b="1"/>
              <a:t>平均交通量</a:t>
            </a:r>
            <a:endParaRPr kumimoji="1" lang="en-US" altLang="ja-JP" sz="1600" b="1"/>
          </a:p>
          <a:p>
            <a:r>
              <a:rPr kumimoji="1" lang="en-US" altLang="ja-JP" sz="1600" b="1"/>
              <a:t>--------------------</a:t>
            </a:r>
            <a:r>
              <a:rPr kumimoji="1" lang="ja-JP" altLang="en-US" sz="1600" b="1"/>
              <a:t>　＝</a:t>
            </a:r>
            <a:endParaRPr kumimoji="1" lang="en-US" altLang="ja-JP" sz="1600" b="1"/>
          </a:p>
          <a:p>
            <a:r>
              <a:rPr kumimoji="1" lang="ja-JP" altLang="en-US" sz="1600" b="1"/>
              <a:t>設計交通容量</a:t>
            </a:r>
          </a:p>
        </xdr:txBody>
      </xdr:sp>
    </xdr:grpSp>
    <xdr:clientData/>
  </xdr:twoCellAnchor>
  <xdr:twoCellAnchor editAs="oneCell">
    <xdr:from>
      <xdr:col>5</xdr:col>
      <xdr:colOff>607216</xdr:colOff>
      <xdr:row>76</xdr:row>
      <xdr:rowOff>47625</xdr:rowOff>
    </xdr:from>
    <xdr:to>
      <xdr:col>14</xdr:col>
      <xdr:colOff>240504</xdr:colOff>
      <xdr:row>97</xdr:row>
      <xdr:rowOff>23812</xdr:rowOff>
    </xdr:to>
    <xdr:pic>
      <xdr:nvPicPr>
        <xdr:cNvPr id="337" name="図 336">
          <a:extLst>
            <a:ext uri="{FF2B5EF4-FFF2-40B4-BE49-F238E27FC236}">
              <a16:creationId xmlns:a16="http://schemas.microsoft.com/office/drawing/2014/main" id="{00000000-0008-0000-0100-00005101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678904" y="12811125"/>
          <a:ext cx="5848350" cy="3476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678656</xdr:colOff>
      <xdr:row>78</xdr:row>
      <xdr:rowOff>11906</xdr:rowOff>
    </xdr:from>
    <xdr:to>
      <xdr:col>21</xdr:col>
      <xdr:colOff>597693</xdr:colOff>
      <xdr:row>80</xdr:row>
      <xdr:rowOff>164306</xdr:rowOff>
    </xdr:to>
    <xdr:pic>
      <xdr:nvPicPr>
        <xdr:cNvPr id="338" name="図 337">
          <a:extLst>
            <a:ext uri="{FF2B5EF4-FFF2-40B4-BE49-F238E27FC236}">
              <a16:creationId xmlns:a16="http://schemas.microsoft.com/office/drawing/2014/main" id="{00000000-0008-0000-0100-00005201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965406" y="13001625"/>
          <a:ext cx="4752975" cy="485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678656</xdr:colOff>
      <xdr:row>82</xdr:row>
      <xdr:rowOff>95249</xdr:rowOff>
    </xdr:from>
    <xdr:to>
      <xdr:col>21</xdr:col>
      <xdr:colOff>369093</xdr:colOff>
      <xdr:row>88</xdr:row>
      <xdr:rowOff>161924</xdr:rowOff>
    </xdr:to>
    <xdr:pic>
      <xdr:nvPicPr>
        <xdr:cNvPr id="339" name="図 338">
          <a:extLst>
            <a:ext uri="{FF2B5EF4-FFF2-40B4-BE49-F238E27FC236}">
              <a16:creationId xmlns:a16="http://schemas.microsoft.com/office/drawing/2014/main" id="{00000000-0008-0000-0100-00005301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8965406" y="13751718"/>
          <a:ext cx="4524375"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107156</xdr:colOff>
      <xdr:row>98</xdr:row>
      <xdr:rowOff>39708</xdr:rowOff>
    </xdr:from>
    <xdr:to>
      <xdr:col>19</xdr:col>
      <xdr:colOff>178593</xdr:colOff>
      <xdr:row>112</xdr:row>
      <xdr:rowOff>130969</xdr:rowOff>
    </xdr:to>
    <xdr:pic>
      <xdr:nvPicPr>
        <xdr:cNvPr id="340" name="図 339">
          <a:extLst>
            <a:ext uri="{FF2B5EF4-FFF2-40B4-BE49-F238E27FC236}">
              <a16:creationId xmlns:a16="http://schemas.microsoft.com/office/drawing/2014/main" id="{00000000-0008-0000-0100-00005401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6322219" y="16363177"/>
          <a:ext cx="5595937" cy="24248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130969</xdr:colOff>
      <xdr:row>13</xdr:row>
      <xdr:rowOff>79942</xdr:rowOff>
    </xdr:from>
    <xdr:to>
      <xdr:col>15</xdr:col>
      <xdr:colOff>535781</xdr:colOff>
      <xdr:row>13</xdr:row>
      <xdr:rowOff>79942</xdr:rowOff>
    </xdr:to>
    <xdr:cxnSp macro="">
      <xdr:nvCxnSpPr>
        <xdr:cNvPr id="344" name="直線コネクタ 343">
          <a:extLst>
            <a:ext uri="{FF2B5EF4-FFF2-40B4-BE49-F238E27FC236}">
              <a16:creationId xmlns:a16="http://schemas.microsoft.com/office/drawing/2014/main" id="{00000000-0008-0000-0100-000058010000}"/>
            </a:ext>
          </a:extLst>
        </xdr:cNvPr>
        <xdr:cNvCxnSpPr/>
      </xdr:nvCxnSpPr>
      <xdr:spPr>
        <a:xfrm flipH="1">
          <a:off x="1491683" y="2556442"/>
          <a:ext cx="9249455" cy="0"/>
        </a:xfrm>
        <a:prstGeom prst="line">
          <a:avLst/>
        </a:prstGeom>
        <a:ln w="28575">
          <a:solidFill>
            <a:srgbClr val="000000"/>
          </a:solidFill>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297656</xdr:colOff>
      <xdr:row>12</xdr:row>
      <xdr:rowOff>11906</xdr:rowOff>
    </xdr:from>
    <xdr:to>
      <xdr:col>2</xdr:col>
      <xdr:colOff>95249</xdr:colOff>
      <xdr:row>13</xdr:row>
      <xdr:rowOff>166687</xdr:rowOff>
    </xdr:to>
    <xdr:grpSp>
      <xdr:nvGrpSpPr>
        <xdr:cNvPr id="350" name="グループ化 349">
          <a:extLst>
            <a:ext uri="{FF2B5EF4-FFF2-40B4-BE49-F238E27FC236}">
              <a16:creationId xmlns:a16="http://schemas.microsoft.com/office/drawing/2014/main" id="{00000000-0008-0000-0100-00005E010000}"/>
            </a:ext>
          </a:extLst>
        </xdr:cNvPr>
        <xdr:cNvGrpSpPr/>
      </xdr:nvGrpSpPr>
      <xdr:grpSpPr>
        <a:xfrm>
          <a:off x="913118" y="2122060"/>
          <a:ext cx="413054" cy="330627"/>
          <a:chOff x="285750" y="2393156"/>
          <a:chExt cx="488155" cy="333375"/>
        </a:xfrm>
      </xdr:grpSpPr>
      <xdr:sp macro="" textlink="">
        <xdr:nvSpPr>
          <xdr:cNvPr id="345" name="テキスト ボックス 344">
            <a:extLst>
              <a:ext uri="{FF2B5EF4-FFF2-40B4-BE49-F238E27FC236}">
                <a16:creationId xmlns:a16="http://schemas.microsoft.com/office/drawing/2014/main" id="{00000000-0008-0000-0100-000059010000}"/>
              </a:ext>
            </a:extLst>
          </xdr:cNvPr>
          <xdr:cNvSpPr txBox="1"/>
        </xdr:nvSpPr>
        <xdr:spPr>
          <a:xfrm>
            <a:off x="297656" y="2393156"/>
            <a:ext cx="464343" cy="23812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b="1"/>
              <a:t>1.0</a:t>
            </a:r>
            <a:endParaRPr kumimoji="1" lang="ja-JP" altLang="en-US" sz="1600" b="1"/>
          </a:p>
        </xdr:txBody>
      </xdr:sp>
      <xdr:sp macro="" textlink="">
        <xdr:nvSpPr>
          <xdr:cNvPr id="349" name="角丸四角形 348">
            <a:extLst>
              <a:ext uri="{FF2B5EF4-FFF2-40B4-BE49-F238E27FC236}">
                <a16:creationId xmlns:a16="http://schemas.microsoft.com/office/drawing/2014/main" id="{00000000-0008-0000-0100-00005D010000}"/>
              </a:ext>
            </a:extLst>
          </xdr:cNvPr>
          <xdr:cNvSpPr/>
        </xdr:nvSpPr>
        <xdr:spPr>
          <a:xfrm>
            <a:off x="285750" y="2405062"/>
            <a:ext cx="488155" cy="321469"/>
          </a:xfrm>
          <a:prstGeom prst="roundRect">
            <a:avLst/>
          </a:prstGeom>
          <a:solidFill>
            <a:srgbClr val="FFFF00">
              <a:alpha val="50196"/>
            </a:srgb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1</xdr:col>
      <xdr:colOff>238124</xdr:colOff>
      <xdr:row>0</xdr:row>
      <xdr:rowOff>321469</xdr:rowOff>
    </xdr:from>
    <xdr:to>
      <xdr:col>16</xdr:col>
      <xdr:colOff>138825</xdr:colOff>
      <xdr:row>27</xdr:row>
      <xdr:rowOff>30238</xdr:rowOff>
    </xdr:to>
    <xdr:grpSp>
      <xdr:nvGrpSpPr>
        <xdr:cNvPr id="9" name="グループ化 8">
          <a:extLst>
            <a:ext uri="{FF2B5EF4-FFF2-40B4-BE49-F238E27FC236}">
              <a16:creationId xmlns:a16="http://schemas.microsoft.com/office/drawing/2014/main" id="{00000000-0008-0000-0100-000009000000}"/>
            </a:ext>
          </a:extLst>
        </xdr:cNvPr>
        <xdr:cNvGrpSpPr/>
      </xdr:nvGrpSpPr>
      <xdr:grpSpPr>
        <a:xfrm>
          <a:off x="853586" y="321469"/>
          <a:ext cx="9132624" cy="4310077"/>
          <a:chOff x="918481" y="321469"/>
          <a:chExt cx="10106058" cy="4661769"/>
        </a:xfrm>
      </xdr:grpSpPr>
      <xdr:grpSp>
        <xdr:nvGrpSpPr>
          <xdr:cNvPr id="307" name="グループ化 306">
            <a:extLst>
              <a:ext uri="{FF2B5EF4-FFF2-40B4-BE49-F238E27FC236}">
                <a16:creationId xmlns:a16="http://schemas.microsoft.com/office/drawing/2014/main" id="{00000000-0008-0000-0100-000033010000}"/>
              </a:ext>
            </a:extLst>
          </xdr:cNvPr>
          <xdr:cNvGrpSpPr/>
        </xdr:nvGrpSpPr>
        <xdr:grpSpPr>
          <a:xfrm>
            <a:off x="918481" y="321469"/>
            <a:ext cx="10106058" cy="4661769"/>
            <a:chOff x="782412" y="154781"/>
            <a:chExt cx="9083820" cy="4304582"/>
          </a:xfrm>
        </xdr:grpSpPr>
        <xdr:grpSp>
          <xdr:nvGrpSpPr>
            <xdr:cNvPr id="297" name="グループ化 296">
              <a:extLst>
                <a:ext uri="{FF2B5EF4-FFF2-40B4-BE49-F238E27FC236}">
                  <a16:creationId xmlns:a16="http://schemas.microsoft.com/office/drawing/2014/main" id="{00000000-0008-0000-0100-000029010000}"/>
                </a:ext>
              </a:extLst>
            </xdr:cNvPr>
            <xdr:cNvGrpSpPr/>
          </xdr:nvGrpSpPr>
          <xdr:grpSpPr>
            <a:xfrm>
              <a:off x="782412" y="154781"/>
              <a:ext cx="9083820" cy="4304582"/>
              <a:chOff x="853850" y="250031"/>
              <a:chExt cx="9083820" cy="4304582"/>
            </a:xfrm>
          </xdr:grpSpPr>
          <xdr:graphicFrame macro="">
            <xdr:nvGraphicFramePr>
              <xdr:cNvPr id="199" name="グラフ 198">
                <a:extLst>
                  <a:ext uri="{FF2B5EF4-FFF2-40B4-BE49-F238E27FC236}">
                    <a16:creationId xmlns:a16="http://schemas.microsoft.com/office/drawing/2014/main" id="{00000000-0008-0000-0100-0000C7000000}"/>
                  </a:ext>
                </a:extLst>
              </xdr:cNvPr>
              <xdr:cNvGraphicFramePr>
                <a:graphicFrameLocks/>
              </xdr:cNvGraphicFramePr>
            </xdr:nvGraphicFramePr>
            <xdr:xfrm>
              <a:off x="853850" y="250031"/>
              <a:ext cx="9004324" cy="4304582"/>
            </xdr:xfrm>
            <a:graphic>
              <a:graphicData uri="http://schemas.openxmlformats.org/drawingml/2006/chart">
                <c:chart xmlns:c="http://schemas.openxmlformats.org/drawingml/2006/chart" xmlns:r="http://schemas.openxmlformats.org/officeDocument/2006/relationships" r:id="rId15"/>
              </a:graphicData>
            </a:graphic>
          </xdr:graphicFrame>
          <xdr:cxnSp macro="">
            <xdr:nvCxnSpPr>
              <xdr:cNvPr id="205" name="直線コネクタ 204">
                <a:extLst>
                  <a:ext uri="{FF2B5EF4-FFF2-40B4-BE49-F238E27FC236}">
                    <a16:creationId xmlns:a16="http://schemas.microsoft.com/office/drawing/2014/main" id="{00000000-0008-0000-0100-0000CD000000}"/>
                  </a:ext>
                </a:extLst>
              </xdr:cNvPr>
              <xdr:cNvCxnSpPr/>
            </xdr:nvCxnSpPr>
            <xdr:spPr>
              <a:xfrm flipH="1" flipV="1">
                <a:off x="5758533" y="821531"/>
                <a:ext cx="0" cy="3653841"/>
              </a:xfrm>
              <a:prstGeom prst="line">
                <a:avLst/>
              </a:prstGeom>
              <a:ln w="31750">
                <a:solidFill>
                  <a:srgbClr val="DEEBF7"/>
                </a:solidFill>
                <a:prstDash val="solid"/>
              </a:ln>
            </xdr:spPr>
            <xdr:style>
              <a:lnRef idx="1">
                <a:schemeClr val="accent1"/>
              </a:lnRef>
              <a:fillRef idx="0">
                <a:schemeClr val="accent1"/>
              </a:fillRef>
              <a:effectRef idx="0">
                <a:schemeClr val="accent1"/>
              </a:effectRef>
              <a:fontRef idx="minor">
                <a:schemeClr val="tx1"/>
              </a:fontRef>
            </xdr:style>
          </xdr:cxnSp>
          <xdr:cxnSp macro="">
            <xdr:nvCxnSpPr>
              <xdr:cNvPr id="222" name="直線コネクタ 221">
                <a:extLst>
                  <a:ext uri="{FF2B5EF4-FFF2-40B4-BE49-F238E27FC236}">
                    <a16:creationId xmlns:a16="http://schemas.microsoft.com/office/drawing/2014/main" id="{00000000-0008-0000-0100-0000DE000000}"/>
                  </a:ext>
                </a:extLst>
              </xdr:cNvPr>
              <xdr:cNvCxnSpPr/>
            </xdr:nvCxnSpPr>
            <xdr:spPr>
              <a:xfrm flipV="1">
                <a:off x="1470600" y="2303350"/>
                <a:ext cx="8467070" cy="11496"/>
              </a:xfrm>
              <a:prstGeom prst="line">
                <a:avLst/>
              </a:prstGeom>
              <a:ln>
                <a:solidFill>
                  <a:srgbClr val="DEEBF7"/>
                </a:solidFill>
                <a:prstDash val="solid"/>
              </a:ln>
            </xdr:spPr>
            <xdr:style>
              <a:lnRef idx="1">
                <a:schemeClr val="accent1"/>
              </a:lnRef>
              <a:fillRef idx="0">
                <a:schemeClr val="accent1"/>
              </a:fillRef>
              <a:effectRef idx="0">
                <a:schemeClr val="accent1"/>
              </a:effectRef>
              <a:fontRef idx="minor">
                <a:schemeClr val="tx1"/>
              </a:fontRef>
            </xdr:style>
          </xdr:cxnSp>
          <xdr:grpSp>
            <xdr:nvGrpSpPr>
              <xdr:cNvPr id="286" name="グループ化 285">
                <a:extLst>
                  <a:ext uri="{FF2B5EF4-FFF2-40B4-BE49-F238E27FC236}">
                    <a16:creationId xmlns:a16="http://schemas.microsoft.com/office/drawing/2014/main" id="{00000000-0008-0000-0100-00001E010000}"/>
                  </a:ext>
                </a:extLst>
              </xdr:cNvPr>
              <xdr:cNvGrpSpPr/>
            </xdr:nvGrpSpPr>
            <xdr:grpSpPr>
              <a:xfrm>
                <a:off x="7888945" y="345282"/>
                <a:ext cx="1253601" cy="369095"/>
                <a:chOff x="9984445" y="0"/>
                <a:chExt cx="1253601" cy="369095"/>
              </a:xfrm>
            </xdr:grpSpPr>
            <xdr:grpSp>
              <xdr:nvGrpSpPr>
                <xdr:cNvPr id="229" name="グループ化 228">
                  <a:extLst>
                    <a:ext uri="{FF2B5EF4-FFF2-40B4-BE49-F238E27FC236}">
                      <a16:creationId xmlns:a16="http://schemas.microsoft.com/office/drawing/2014/main" id="{00000000-0008-0000-0100-0000E5000000}"/>
                    </a:ext>
                  </a:extLst>
                </xdr:cNvPr>
                <xdr:cNvGrpSpPr/>
              </xdr:nvGrpSpPr>
              <xdr:grpSpPr>
                <a:xfrm>
                  <a:off x="9984445" y="0"/>
                  <a:ext cx="393083" cy="346466"/>
                  <a:chOff x="13768916" y="359833"/>
                  <a:chExt cx="391590" cy="318949"/>
                </a:xfrm>
              </xdr:grpSpPr>
              <xdr:sp macro="" textlink="">
                <xdr:nvSpPr>
                  <xdr:cNvPr id="227" name="円/楕円 226">
                    <a:extLst>
                      <a:ext uri="{FF2B5EF4-FFF2-40B4-BE49-F238E27FC236}">
                        <a16:creationId xmlns:a16="http://schemas.microsoft.com/office/drawing/2014/main" id="{00000000-0008-0000-0100-0000E3000000}"/>
                      </a:ext>
                    </a:extLst>
                  </xdr:cNvPr>
                  <xdr:cNvSpPr/>
                </xdr:nvSpPr>
                <xdr:spPr>
                  <a:xfrm>
                    <a:off x="13768916" y="359833"/>
                    <a:ext cx="391590" cy="318949"/>
                  </a:xfrm>
                  <a:prstGeom prst="ellipse">
                    <a:avLst/>
                  </a:prstGeom>
                  <a:solidFill>
                    <a:srgbClr val="5B9BD5">
                      <a:alpha val="50196"/>
                    </a:srgbClr>
                  </a:solidFill>
                  <a:ln>
                    <a:solidFill>
                      <a:srgbClr val="DEEBF7"/>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28" name="テキスト ボックス 227">
                    <a:extLst>
                      <a:ext uri="{FF2B5EF4-FFF2-40B4-BE49-F238E27FC236}">
                        <a16:creationId xmlns:a16="http://schemas.microsoft.com/office/drawing/2014/main" id="{00000000-0008-0000-0100-0000E4000000}"/>
                      </a:ext>
                    </a:extLst>
                  </xdr:cNvPr>
                  <xdr:cNvSpPr txBox="1"/>
                </xdr:nvSpPr>
                <xdr:spPr>
                  <a:xfrm>
                    <a:off x="13811249" y="391583"/>
                    <a:ext cx="264584" cy="232833"/>
                  </a:xfrm>
                  <a:prstGeom prst="rect">
                    <a:avLst/>
                  </a:prstGeom>
                  <a:solidFill>
                    <a:srgbClr val="FFFFFF">
                      <a:alpha val="0"/>
                    </a:srgbClr>
                  </a:solidFill>
                  <a:ln w="9525" cmpd="sng">
                    <a:solidFill>
                      <a:srgbClr val="DEEBF7"/>
                    </a:solidFill>
                    <a:prstDash val="soli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t>４</a:t>
                    </a:r>
                  </a:p>
                </xdr:txBody>
              </xdr:sp>
            </xdr:grpSp>
            <xdr:grpSp>
              <xdr:nvGrpSpPr>
                <xdr:cNvPr id="230" name="グループ化 229">
                  <a:extLst>
                    <a:ext uri="{FF2B5EF4-FFF2-40B4-BE49-F238E27FC236}">
                      <a16:creationId xmlns:a16="http://schemas.microsoft.com/office/drawing/2014/main" id="{00000000-0008-0000-0100-0000E6000000}"/>
                    </a:ext>
                  </a:extLst>
                </xdr:cNvPr>
                <xdr:cNvGrpSpPr/>
              </xdr:nvGrpSpPr>
              <xdr:grpSpPr>
                <a:xfrm>
                  <a:off x="10844963" y="15196"/>
                  <a:ext cx="393083" cy="346466"/>
                  <a:chOff x="13768916" y="359833"/>
                  <a:chExt cx="391590" cy="318949"/>
                </a:xfrm>
              </xdr:grpSpPr>
              <xdr:sp macro="" textlink="">
                <xdr:nvSpPr>
                  <xdr:cNvPr id="231" name="円/楕円 230">
                    <a:extLst>
                      <a:ext uri="{FF2B5EF4-FFF2-40B4-BE49-F238E27FC236}">
                        <a16:creationId xmlns:a16="http://schemas.microsoft.com/office/drawing/2014/main" id="{00000000-0008-0000-0100-0000E7000000}"/>
                      </a:ext>
                    </a:extLst>
                  </xdr:cNvPr>
                  <xdr:cNvSpPr/>
                </xdr:nvSpPr>
                <xdr:spPr>
                  <a:xfrm>
                    <a:off x="13768916" y="359833"/>
                    <a:ext cx="391590" cy="318949"/>
                  </a:xfrm>
                  <a:prstGeom prst="ellipse">
                    <a:avLst/>
                  </a:prstGeom>
                  <a:solidFill>
                    <a:srgbClr val="5B9BD5">
                      <a:alpha val="50196"/>
                    </a:srgbClr>
                  </a:solidFill>
                  <a:ln>
                    <a:solidFill>
                      <a:srgbClr val="DEEBF7"/>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32" name="テキスト ボックス 231">
                    <a:extLst>
                      <a:ext uri="{FF2B5EF4-FFF2-40B4-BE49-F238E27FC236}">
                        <a16:creationId xmlns:a16="http://schemas.microsoft.com/office/drawing/2014/main" id="{00000000-0008-0000-0100-0000E8000000}"/>
                      </a:ext>
                    </a:extLst>
                  </xdr:cNvPr>
                  <xdr:cNvSpPr txBox="1"/>
                </xdr:nvSpPr>
                <xdr:spPr>
                  <a:xfrm>
                    <a:off x="13811249" y="391583"/>
                    <a:ext cx="264584" cy="232833"/>
                  </a:xfrm>
                  <a:prstGeom prst="rect">
                    <a:avLst/>
                  </a:prstGeom>
                  <a:solidFill>
                    <a:srgbClr val="FFFFFF">
                      <a:alpha val="0"/>
                    </a:srgbClr>
                  </a:solidFill>
                  <a:ln w="9525" cmpd="sng">
                    <a:solidFill>
                      <a:srgbClr val="DEEBF7"/>
                    </a:solidFill>
                    <a:prstDash val="soli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t>７</a:t>
                    </a:r>
                  </a:p>
                </xdr:txBody>
              </xdr:sp>
            </xdr:grpSp>
            <xdr:sp macro="" textlink="">
              <xdr:nvSpPr>
                <xdr:cNvPr id="233" name="テキスト ボックス 232">
                  <a:extLst>
                    <a:ext uri="{FF2B5EF4-FFF2-40B4-BE49-F238E27FC236}">
                      <a16:creationId xmlns:a16="http://schemas.microsoft.com/office/drawing/2014/main" id="{00000000-0008-0000-0100-0000E9000000}"/>
                    </a:ext>
                  </a:extLst>
                </xdr:cNvPr>
                <xdr:cNvSpPr txBox="1"/>
              </xdr:nvSpPr>
              <xdr:spPr>
                <a:xfrm>
                  <a:off x="10441781" y="23813"/>
                  <a:ext cx="404813" cy="345282"/>
                </a:xfrm>
                <a:prstGeom prst="rect">
                  <a:avLst/>
                </a:prstGeom>
                <a:solidFill>
                  <a:srgbClr val="FFFFFF">
                    <a:alpha val="0"/>
                  </a:srgbClr>
                </a:solidFill>
                <a:ln w="9525" cmpd="sng">
                  <a:solidFill>
                    <a:srgbClr val="DEEBF7"/>
                  </a:solidFill>
                  <a:prstDash val="soli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600" b="1"/>
                    <a:t>～</a:t>
                  </a:r>
                </a:p>
              </xdr:txBody>
            </xdr:sp>
          </xdr:grpSp>
          <xdr:grpSp>
            <xdr:nvGrpSpPr>
              <xdr:cNvPr id="287" name="グループ化 286">
                <a:extLst>
                  <a:ext uri="{FF2B5EF4-FFF2-40B4-BE49-F238E27FC236}">
                    <a16:creationId xmlns:a16="http://schemas.microsoft.com/office/drawing/2014/main" id="{00000000-0008-0000-0100-00001F010000}"/>
                  </a:ext>
                </a:extLst>
              </xdr:cNvPr>
              <xdr:cNvGrpSpPr/>
            </xdr:nvGrpSpPr>
            <xdr:grpSpPr>
              <a:xfrm>
                <a:off x="3786064" y="1047750"/>
                <a:ext cx="2674939" cy="305594"/>
                <a:chOff x="3821783" y="2309813"/>
                <a:chExt cx="2674939" cy="305594"/>
              </a:xfrm>
            </xdr:grpSpPr>
            <xdr:sp macro="" textlink="">
              <xdr:nvSpPr>
                <xdr:cNvPr id="207" name="テキスト ボックス 206">
                  <a:extLst>
                    <a:ext uri="{FF2B5EF4-FFF2-40B4-BE49-F238E27FC236}">
                      <a16:creationId xmlns:a16="http://schemas.microsoft.com/office/drawing/2014/main" id="{00000000-0008-0000-0100-0000CF000000}"/>
                    </a:ext>
                  </a:extLst>
                </xdr:cNvPr>
                <xdr:cNvSpPr txBox="1"/>
              </xdr:nvSpPr>
              <xdr:spPr>
                <a:xfrm>
                  <a:off x="3821783" y="2309813"/>
                  <a:ext cx="1243542" cy="305594"/>
                </a:xfrm>
                <a:prstGeom prst="rect">
                  <a:avLst/>
                </a:prstGeom>
                <a:solidFill>
                  <a:schemeClr val="lt1"/>
                </a:solidFill>
                <a:ln w="9525" cmpd="sng">
                  <a:noFill/>
                  <a:prstDash val="soli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昼間　</a:t>
                  </a:r>
                  <a:r>
                    <a:rPr kumimoji="1" lang="en-US" altLang="ja-JP" sz="1400" b="1"/>
                    <a:t>12</a:t>
                  </a:r>
                  <a:r>
                    <a:rPr kumimoji="1" lang="ja-JP" altLang="en-US" sz="1400" b="1"/>
                    <a:t>時間</a:t>
                  </a:r>
                </a:p>
              </xdr:txBody>
            </xdr:sp>
            <xdr:cxnSp macro="">
              <xdr:nvCxnSpPr>
                <xdr:cNvPr id="209" name="直線矢印コネクタ 208">
                  <a:extLst>
                    <a:ext uri="{FF2B5EF4-FFF2-40B4-BE49-F238E27FC236}">
                      <a16:creationId xmlns:a16="http://schemas.microsoft.com/office/drawing/2014/main" id="{00000000-0008-0000-0100-0000D1000000}"/>
                    </a:ext>
                  </a:extLst>
                </xdr:cNvPr>
                <xdr:cNvCxnSpPr/>
              </xdr:nvCxnSpPr>
              <xdr:spPr>
                <a:xfrm flipH="1">
                  <a:off x="5818066" y="2476501"/>
                  <a:ext cx="678656" cy="0"/>
                </a:xfrm>
                <a:prstGeom prst="straightConnector1">
                  <a:avLst/>
                </a:prstGeom>
                <a:ln w="31750">
                  <a:solidFill>
                    <a:srgbClr val="DEEBF7"/>
                  </a:solidFill>
                  <a:prstDash val="solid"/>
                  <a:tailEnd type="triangle"/>
                </a:ln>
              </xdr:spPr>
              <xdr:style>
                <a:lnRef idx="1">
                  <a:schemeClr val="accent1"/>
                </a:lnRef>
                <a:fillRef idx="0">
                  <a:schemeClr val="accent1"/>
                </a:fillRef>
                <a:effectRef idx="0">
                  <a:schemeClr val="accent1"/>
                </a:effectRef>
                <a:fontRef idx="minor">
                  <a:schemeClr val="tx1"/>
                </a:fontRef>
              </xdr:style>
            </xdr:cxnSp>
          </xdr:grpSp>
          <xdr:sp macro="" textlink="">
            <xdr:nvSpPr>
              <xdr:cNvPr id="294" name="テキスト ボックス 293">
                <a:extLst>
                  <a:ext uri="{FF2B5EF4-FFF2-40B4-BE49-F238E27FC236}">
                    <a16:creationId xmlns:a16="http://schemas.microsoft.com/office/drawing/2014/main" id="{00000000-0008-0000-0100-000026010000}"/>
                  </a:ext>
                </a:extLst>
              </xdr:cNvPr>
              <xdr:cNvSpPr txBox="1"/>
            </xdr:nvSpPr>
            <xdr:spPr>
              <a:xfrm>
                <a:off x="6399025" y="1071563"/>
                <a:ext cx="1223023" cy="305594"/>
              </a:xfrm>
              <a:prstGeom prst="rect">
                <a:avLst/>
              </a:prstGeom>
              <a:solidFill>
                <a:schemeClr val="lt1"/>
              </a:solidFill>
              <a:ln w="9525" cmpd="sng">
                <a:noFill/>
                <a:prstDash val="soli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t>夜間　</a:t>
                </a:r>
                <a:r>
                  <a:rPr kumimoji="1" lang="en-US" altLang="ja-JP" sz="1400" b="1"/>
                  <a:t>12</a:t>
                </a:r>
                <a:r>
                  <a:rPr kumimoji="1" lang="ja-JP" altLang="en-US" sz="1400" b="1"/>
                  <a:t>時間</a:t>
                </a:r>
              </a:p>
            </xdr:txBody>
          </xdr:sp>
        </xdr:grpSp>
        <xdr:cxnSp macro="">
          <xdr:nvCxnSpPr>
            <xdr:cNvPr id="301" name="直線矢印コネクタ 300">
              <a:extLst>
                <a:ext uri="{FF2B5EF4-FFF2-40B4-BE49-F238E27FC236}">
                  <a16:creationId xmlns:a16="http://schemas.microsoft.com/office/drawing/2014/main" id="{00000000-0008-0000-0100-00002D010000}"/>
                </a:ext>
              </a:extLst>
            </xdr:cNvPr>
            <xdr:cNvCxnSpPr/>
          </xdr:nvCxnSpPr>
          <xdr:spPr>
            <a:xfrm>
              <a:off x="4984627" y="1131094"/>
              <a:ext cx="674687" cy="0"/>
            </a:xfrm>
            <a:prstGeom prst="straightConnector1">
              <a:avLst/>
            </a:prstGeom>
            <a:ln w="31750">
              <a:solidFill>
                <a:srgbClr val="DEEBF7"/>
              </a:solidFill>
              <a:prstDash val="solid"/>
              <a:tailEnd type="triangle"/>
            </a:ln>
          </xdr:spPr>
          <xdr:style>
            <a:lnRef idx="1">
              <a:schemeClr val="accent1"/>
            </a:lnRef>
            <a:fillRef idx="0">
              <a:schemeClr val="accent1"/>
            </a:fillRef>
            <a:effectRef idx="0">
              <a:schemeClr val="accent1"/>
            </a:effectRef>
            <a:fontRef idx="minor">
              <a:schemeClr val="tx1"/>
            </a:fontRef>
          </xdr:style>
        </xdr:cxnSp>
      </xdr:grpSp>
      <xdr:cxnSp macro="">
        <xdr:nvCxnSpPr>
          <xdr:cNvPr id="119" name="直線コネクタ 118">
            <a:extLst>
              <a:ext uri="{FF2B5EF4-FFF2-40B4-BE49-F238E27FC236}">
                <a16:creationId xmlns:a16="http://schemas.microsoft.com/office/drawing/2014/main" id="{00000000-0008-0000-0100-000077000000}"/>
              </a:ext>
            </a:extLst>
          </xdr:cNvPr>
          <xdr:cNvCxnSpPr/>
        </xdr:nvCxnSpPr>
        <xdr:spPr>
          <a:xfrm flipH="1">
            <a:off x="1578428" y="2000250"/>
            <a:ext cx="9249455" cy="0"/>
          </a:xfrm>
          <a:prstGeom prst="line">
            <a:avLst/>
          </a:prstGeom>
          <a:ln w="28575">
            <a:solidFill>
              <a:srgbClr val="000000"/>
            </a:solidFill>
            <a:prstDash val="dash"/>
          </a:ln>
        </xdr:spPr>
        <xdr:style>
          <a:lnRef idx="1">
            <a:schemeClr val="accent1"/>
          </a:lnRef>
          <a:fillRef idx="0">
            <a:schemeClr val="accent1"/>
          </a:fillRef>
          <a:effectRef idx="0">
            <a:schemeClr val="accent1"/>
          </a:effectRef>
          <a:fontRef idx="minor">
            <a:schemeClr val="tx1"/>
          </a:fontRef>
        </xdr:style>
      </xdr:cxnSp>
      <xdr:sp macro="" textlink="">
        <xdr:nvSpPr>
          <xdr:cNvPr id="5" name="正方形/長方形 4">
            <a:extLst>
              <a:ext uri="{FF2B5EF4-FFF2-40B4-BE49-F238E27FC236}">
                <a16:creationId xmlns:a16="http://schemas.microsoft.com/office/drawing/2014/main" id="{00000000-0008-0000-0100-000005000000}"/>
              </a:ext>
            </a:extLst>
          </xdr:cNvPr>
          <xdr:cNvSpPr/>
        </xdr:nvSpPr>
        <xdr:spPr>
          <a:xfrm>
            <a:off x="1632857" y="2041071"/>
            <a:ext cx="9212036" cy="462643"/>
          </a:xfrm>
          <a:prstGeom prst="rect">
            <a:avLst/>
          </a:prstGeom>
          <a:gradFill flip="none" rotWithShape="1">
            <a:gsLst>
              <a:gs pos="0">
                <a:schemeClr val="accent1">
                  <a:tint val="66000"/>
                  <a:satMod val="160000"/>
                </a:schemeClr>
              </a:gs>
              <a:gs pos="50000">
                <a:schemeClr val="accent1">
                  <a:tint val="44500"/>
                  <a:satMod val="160000"/>
                </a:schemeClr>
              </a:gs>
              <a:gs pos="100000">
                <a:schemeClr val="accent1">
                  <a:tint val="23500"/>
                  <a:satMod val="160000"/>
                </a:schemeClr>
              </a:gs>
            </a:gsLst>
            <a:lin ang="5400000" scaled="1"/>
            <a:tileRect/>
          </a:gradFill>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0</xdr:col>
      <xdr:colOff>309562</xdr:colOff>
      <xdr:row>28</xdr:row>
      <xdr:rowOff>22469</xdr:rowOff>
    </xdr:from>
    <xdr:to>
      <xdr:col>10</xdr:col>
      <xdr:colOff>587006</xdr:colOff>
      <xdr:row>43</xdr:row>
      <xdr:rowOff>95251</xdr:rowOff>
    </xdr:to>
    <xdr:grpSp>
      <xdr:nvGrpSpPr>
        <xdr:cNvPr id="14" name="グループ化 13">
          <a:extLst>
            <a:ext uri="{FF2B5EF4-FFF2-40B4-BE49-F238E27FC236}">
              <a16:creationId xmlns:a16="http://schemas.microsoft.com/office/drawing/2014/main" id="{00000000-0008-0000-0100-00000E000000}"/>
            </a:ext>
          </a:extLst>
        </xdr:cNvPr>
        <xdr:cNvGrpSpPr/>
      </xdr:nvGrpSpPr>
      <xdr:grpSpPr>
        <a:xfrm>
          <a:off x="309562" y="4784969"/>
          <a:ext cx="6432059" cy="2490667"/>
          <a:chOff x="309562" y="4917876"/>
          <a:chExt cx="7144304" cy="2564788"/>
        </a:xfrm>
      </xdr:grpSpPr>
      <xdr:grpSp>
        <xdr:nvGrpSpPr>
          <xdr:cNvPr id="2" name="グループ化 1">
            <a:extLst>
              <a:ext uri="{FF2B5EF4-FFF2-40B4-BE49-F238E27FC236}">
                <a16:creationId xmlns:a16="http://schemas.microsoft.com/office/drawing/2014/main" id="{00000000-0008-0000-0100-000002000000}"/>
              </a:ext>
            </a:extLst>
          </xdr:cNvPr>
          <xdr:cNvGrpSpPr/>
        </xdr:nvGrpSpPr>
        <xdr:grpSpPr>
          <a:xfrm>
            <a:off x="309562" y="4917876"/>
            <a:ext cx="7116891" cy="2564788"/>
            <a:chOff x="-31655" y="6061645"/>
            <a:chExt cx="6057653" cy="2073963"/>
          </a:xfrm>
        </xdr:grpSpPr>
        <xdr:graphicFrame macro="">
          <xdr:nvGraphicFramePr>
            <xdr:cNvPr id="131" name="グラフ 130">
              <a:extLst>
                <a:ext uri="{FF2B5EF4-FFF2-40B4-BE49-F238E27FC236}">
                  <a16:creationId xmlns:a16="http://schemas.microsoft.com/office/drawing/2014/main" id="{00000000-0008-0000-0100-000083000000}"/>
                </a:ext>
              </a:extLst>
            </xdr:cNvPr>
            <xdr:cNvGraphicFramePr>
              <a:graphicFrameLocks/>
            </xdr:cNvGraphicFramePr>
          </xdr:nvGraphicFramePr>
          <xdr:xfrm>
            <a:off x="-31655" y="6076848"/>
            <a:ext cx="6057653" cy="2058760"/>
          </xdr:xfrm>
          <a:graphic>
            <a:graphicData uri="http://schemas.openxmlformats.org/drawingml/2006/chart">
              <c:chart xmlns:c="http://schemas.openxmlformats.org/drawingml/2006/chart" xmlns:r="http://schemas.openxmlformats.org/officeDocument/2006/relationships" r:id="rId16"/>
            </a:graphicData>
          </a:graphic>
        </xdr:graphicFrame>
        <xdr:sp macro="" textlink="">
          <xdr:nvSpPr>
            <xdr:cNvPr id="106" name="テキスト ボックス 105">
              <a:extLst>
                <a:ext uri="{FF2B5EF4-FFF2-40B4-BE49-F238E27FC236}">
                  <a16:creationId xmlns:a16="http://schemas.microsoft.com/office/drawing/2014/main" id="{00000000-0008-0000-0100-00006A000000}"/>
                </a:ext>
              </a:extLst>
            </xdr:cNvPr>
            <xdr:cNvSpPr txBox="1"/>
          </xdr:nvSpPr>
          <xdr:spPr>
            <a:xfrm>
              <a:off x="120635" y="6061645"/>
              <a:ext cx="641365" cy="29289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600"/>
                <a:t>11</a:t>
              </a:r>
            </a:p>
            <a:p>
              <a:endParaRPr kumimoji="1" lang="en-US" altLang="ja-JP" sz="1600"/>
            </a:p>
            <a:p>
              <a:endParaRPr kumimoji="1" lang="en-US" altLang="ja-JP" sz="1600"/>
            </a:p>
            <a:p>
              <a:endParaRPr kumimoji="1" lang="en-US" altLang="ja-JP" sz="1600"/>
            </a:p>
            <a:p>
              <a:endParaRPr kumimoji="1" lang="en-US" altLang="ja-JP" sz="1600"/>
            </a:p>
            <a:p>
              <a:endParaRPr kumimoji="1" lang="en-US" altLang="ja-JP" sz="1600"/>
            </a:p>
            <a:p>
              <a:endParaRPr kumimoji="1" lang="ja-JP" altLang="en-US" sz="1600"/>
            </a:p>
          </xdr:txBody>
        </xdr:sp>
        <xdr:sp macro="" textlink="">
          <xdr:nvSpPr>
            <xdr:cNvPr id="111" name="円/楕円 110">
              <a:extLst>
                <a:ext uri="{FF2B5EF4-FFF2-40B4-BE49-F238E27FC236}">
                  <a16:creationId xmlns:a16="http://schemas.microsoft.com/office/drawing/2014/main" id="{00000000-0008-0000-0100-00006F000000}"/>
                </a:ext>
              </a:extLst>
            </xdr:cNvPr>
            <xdr:cNvSpPr/>
          </xdr:nvSpPr>
          <xdr:spPr>
            <a:xfrm>
              <a:off x="98021" y="6081921"/>
              <a:ext cx="344051" cy="245617"/>
            </a:xfrm>
            <a:prstGeom prst="ellipse">
              <a:avLst/>
            </a:prstGeom>
            <a:solidFill>
              <a:srgbClr val="5B9BD5">
                <a:alpha val="50196"/>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grpSp>
        <xdr:nvGrpSpPr>
          <xdr:cNvPr id="12" name="グループ化 11">
            <a:extLst>
              <a:ext uri="{FF2B5EF4-FFF2-40B4-BE49-F238E27FC236}">
                <a16:creationId xmlns:a16="http://schemas.microsoft.com/office/drawing/2014/main" id="{00000000-0008-0000-0100-00000C000000}"/>
              </a:ext>
            </a:extLst>
          </xdr:cNvPr>
          <xdr:cNvGrpSpPr/>
        </xdr:nvGrpSpPr>
        <xdr:grpSpPr>
          <a:xfrm>
            <a:off x="775291" y="5910879"/>
            <a:ext cx="6678575" cy="304762"/>
            <a:chOff x="775291" y="5910879"/>
            <a:chExt cx="6678575" cy="304762"/>
          </a:xfrm>
        </xdr:grpSpPr>
        <xdr:cxnSp macro="">
          <xdr:nvCxnSpPr>
            <xdr:cNvPr id="118" name="直線コネクタ 117">
              <a:extLst>
                <a:ext uri="{FF2B5EF4-FFF2-40B4-BE49-F238E27FC236}">
                  <a16:creationId xmlns:a16="http://schemas.microsoft.com/office/drawing/2014/main" id="{00000000-0008-0000-0100-000076000000}"/>
                </a:ext>
              </a:extLst>
            </xdr:cNvPr>
            <xdr:cNvCxnSpPr>
              <a:stCxn id="131" idx="3"/>
            </xdr:cNvCxnSpPr>
          </xdr:nvCxnSpPr>
          <xdr:spPr>
            <a:xfrm flipH="1" flipV="1">
              <a:off x="795545" y="6194414"/>
              <a:ext cx="6630908" cy="21227"/>
            </a:xfrm>
            <a:prstGeom prst="line">
              <a:avLst/>
            </a:prstGeom>
            <a:ln w="28575">
              <a:solidFill>
                <a:srgbClr val="000000"/>
              </a:solidFill>
              <a:prstDash val="dash"/>
            </a:ln>
          </xdr:spPr>
          <xdr:style>
            <a:lnRef idx="1">
              <a:schemeClr val="accent1"/>
            </a:lnRef>
            <a:fillRef idx="0">
              <a:schemeClr val="accent1"/>
            </a:fillRef>
            <a:effectRef idx="0">
              <a:schemeClr val="accent1"/>
            </a:effectRef>
            <a:fontRef idx="minor">
              <a:schemeClr val="tx1"/>
            </a:fontRef>
          </xdr:style>
        </xdr:cxnSp>
        <xdr:cxnSp macro="">
          <xdr:nvCxnSpPr>
            <xdr:cNvPr id="122" name="直線コネクタ 121">
              <a:extLst>
                <a:ext uri="{FF2B5EF4-FFF2-40B4-BE49-F238E27FC236}">
                  <a16:creationId xmlns:a16="http://schemas.microsoft.com/office/drawing/2014/main" id="{00000000-0008-0000-0100-00007A000000}"/>
                </a:ext>
              </a:extLst>
            </xdr:cNvPr>
            <xdr:cNvCxnSpPr/>
          </xdr:nvCxnSpPr>
          <xdr:spPr>
            <a:xfrm flipH="1" flipV="1">
              <a:off x="789531" y="5910879"/>
              <a:ext cx="6630908" cy="21227"/>
            </a:xfrm>
            <a:prstGeom prst="line">
              <a:avLst/>
            </a:prstGeom>
            <a:ln w="28575">
              <a:solidFill>
                <a:srgbClr val="000000"/>
              </a:solidFill>
              <a:prstDash val="dash"/>
            </a:ln>
          </xdr:spPr>
          <xdr:style>
            <a:lnRef idx="1">
              <a:schemeClr val="accent1"/>
            </a:lnRef>
            <a:fillRef idx="0">
              <a:schemeClr val="accent1"/>
            </a:fillRef>
            <a:effectRef idx="0">
              <a:schemeClr val="accent1"/>
            </a:effectRef>
            <a:fontRef idx="minor">
              <a:schemeClr val="tx1"/>
            </a:fontRef>
          </xdr:style>
        </xdr:cxnSp>
        <xdr:sp macro="" textlink="">
          <xdr:nvSpPr>
            <xdr:cNvPr id="11" name="正方形/長方形 10">
              <a:extLst>
                <a:ext uri="{FF2B5EF4-FFF2-40B4-BE49-F238E27FC236}">
                  <a16:creationId xmlns:a16="http://schemas.microsoft.com/office/drawing/2014/main" id="{00000000-0008-0000-0100-00000B000000}"/>
                </a:ext>
              </a:extLst>
            </xdr:cNvPr>
            <xdr:cNvSpPr/>
          </xdr:nvSpPr>
          <xdr:spPr>
            <a:xfrm>
              <a:off x="775291" y="5958664"/>
              <a:ext cx="6678575" cy="221508"/>
            </a:xfrm>
            <a:prstGeom prst="rect">
              <a:avLst/>
            </a:prstGeom>
            <a:solidFill>
              <a:srgbClr val="DEEBF7">
                <a:alpha val="30196"/>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grpSp>
    <xdr:clientData/>
  </xdr:twoCellAnchor>
  <xdr:twoCellAnchor>
    <xdr:from>
      <xdr:col>1</xdr:col>
      <xdr:colOff>55378</xdr:colOff>
      <xdr:row>49</xdr:row>
      <xdr:rowOff>66454</xdr:rowOff>
    </xdr:from>
    <xdr:to>
      <xdr:col>10</xdr:col>
      <xdr:colOff>553779</xdr:colOff>
      <xdr:row>50</xdr:row>
      <xdr:rowOff>154134</xdr:rowOff>
    </xdr:to>
    <xdr:grpSp>
      <xdr:nvGrpSpPr>
        <xdr:cNvPr id="16" name="グループ化 15">
          <a:extLst>
            <a:ext uri="{FF2B5EF4-FFF2-40B4-BE49-F238E27FC236}">
              <a16:creationId xmlns:a16="http://schemas.microsoft.com/office/drawing/2014/main" id="{00000000-0008-0000-0100-000010000000}"/>
            </a:ext>
          </a:extLst>
        </xdr:cNvPr>
        <xdr:cNvGrpSpPr/>
      </xdr:nvGrpSpPr>
      <xdr:grpSpPr>
        <a:xfrm>
          <a:off x="670840" y="8213992"/>
          <a:ext cx="6037554" cy="248873"/>
          <a:chOff x="742064" y="8439593"/>
          <a:chExt cx="6678575" cy="264890"/>
        </a:xfrm>
      </xdr:grpSpPr>
      <xdr:sp macro="" textlink="">
        <xdr:nvSpPr>
          <xdr:cNvPr id="124" name="正方形/長方形 123">
            <a:extLst>
              <a:ext uri="{FF2B5EF4-FFF2-40B4-BE49-F238E27FC236}">
                <a16:creationId xmlns:a16="http://schemas.microsoft.com/office/drawing/2014/main" id="{00000000-0008-0000-0100-00007C000000}"/>
              </a:ext>
            </a:extLst>
          </xdr:cNvPr>
          <xdr:cNvSpPr/>
        </xdr:nvSpPr>
        <xdr:spPr>
          <a:xfrm>
            <a:off x="742064" y="8483894"/>
            <a:ext cx="6678575" cy="177211"/>
          </a:xfrm>
          <a:prstGeom prst="rect">
            <a:avLst/>
          </a:prstGeom>
          <a:solidFill>
            <a:srgbClr val="DEEBF7">
              <a:alpha val="30196"/>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28" name="直線コネクタ 127">
            <a:extLst>
              <a:ext uri="{FF2B5EF4-FFF2-40B4-BE49-F238E27FC236}">
                <a16:creationId xmlns:a16="http://schemas.microsoft.com/office/drawing/2014/main" id="{00000000-0008-0000-0100-000080000000}"/>
              </a:ext>
            </a:extLst>
          </xdr:cNvPr>
          <xdr:cNvCxnSpPr/>
        </xdr:nvCxnSpPr>
        <xdr:spPr>
          <a:xfrm flipH="1" flipV="1">
            <a:off x="742064" y="8439593"/>
            <a:ext cx="6630908" cy="21227"/>
          </a:xfrm>
          <a:prstGeom prst="line">
            <a:avLst/>
          </a:prstGeom>
          <a:ln w="28575">
            <a:solidFill>
              <a:srgbClr val="000000"/>
            </a:solidFill>
            <a:prstDash val="dash"/>
          </a:ln>
        </xdr:spPr>
        <xdr:style>
          <a:lnRef idx="1">
            <a:schemeClr val="accent1"/>
          </a:lnRef>
          <a:fillRef idx="0">
            <a:schemeClr val="accent1"/>
          </a:fillRef>
          <a:effectRef idx="0">
            <a:schemeClr val="accent1"/>
          </a:effectRef>
          <a:fontRef idx="minor">
            <a:schemeClr val="tx1"/>
          </a:fontRef>
        </xdr:style>
      </xdr:cxnSp>
      <xdr:cxnSp macro="">
        <xdr:nvCxnSpPr>
          <xdr:cNvPr id="130" name="直線コネクタ 129">
            <a:extLst>
              <a:ext uri="{FF2B5EF4-FFF2-40B4-BE49-F238E27FC236}">
                <a16:creationId xmlns:a16="http://schemas.microsoft.com/office/drawing/2014/main" id="{00000000-0008-0000-0100-000082000000}"/>
              </a:ext>
            </a:extLst>
          </xdr:cNvPr>
          <xdr:cNvCxnSpPr/>
        </xdr:nvCxnSpPr>
        <xdr:spPr>
          <a:xfrm flipH="1" flipV="1">
            <a:off x="742064" y="8683256"/>
            <a:ext cx="6630908" cy="21227"/>
          </a:xfrm>
          <a:prstGeom prst="line">
            <a:avLst/>
          </a:prstGeom>
          <a:ln w="28575">
            <a:solidFill>
              <a:srgbClr val="000000"/>
            </a:solidFill>
            <a:prstDash val="dash"/>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5</xdr:col>
      <xdr:colOff>11077</xdr:colOff>
      <xdr:row>64</xdr:row>
      <xdr:rowOff>110756</xdr:rowOff>
    </xdr:from>
    <xdr:to>
      <xdr:col>14</xdr:col>
      <xdr:colOff>398722</xdr:colOff>
      <xdr:row>66</xdr:row>
      <xdr:rowOff>77529</xdr:rowOff>
    </xdr:to>
    <xdr:grpSp>
      <xdr:nvGrpSpPr>
        <xdr:cNvPr id="144" name="グループ化 143">
          <a:extLst>
            <a:ext uri="{FF2B5EF4-FFF2-40B4-BE49-F238E27FC236}">
              <a16:creationId xmlns:a16="http://schemas.microsoft.com/office/drawing/2014/main" id="{00000000-0008-0000-0100-000090000000}"/>
            </a:ext>
          </a:extLst>
        </xdr:cNvPr>
        <xdr:cNvGrpSpPr/>
      </xdr:nvGrpSpPr>
      <xdr:grpSpPr>
        <a:xfrm>
          <a:off x="3088385" y="10676179"/>
          <a:ext cx="5926799" cy="289158"/>
          <a:chOff x="742064" y="8439593"/>
          <a:chExt cx="6678575" cy="264890"/>
        </a:xfrm>
      </xdr:grpSpPr>
      <xdr:sp macro="" textlink="">
        <xdr:nvSpPr>
          <xdr:cNvPr id="145" name="正方形/長方形 144">
            <a:extLst>
              <a:ext uri="{FF2B5EF4-FFF2-40B4-BE49-F238E27FC236}">
                <a16:creationId xmlns:a16="http://schemas.microsoft.com/office/drawing/2014/main" id="{00000000-0008-0000-0100-000091000000}"/>
              </a:ext>
            </a:extLst>
          </xdr:cNvPr>
          <xdr:cNvSpPr/>
        </xdr:nvSpPr>
        <xdr:spPr>
          <a:xfrm>
            <a:off x="742064" y="8483894"/>
            <a:ext cx="6678575" cy="177211"/>
          </a:xfrm>
          <a:prstGeom prst="rect">
            <a:avLst/>
          </a:prstGeom>
          <a:solidFill>
            <a:srgbClr val="DEEBF7">
              <a:alpha val="30196"/>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46" name="直線コネクタ 145">
            <a:extLst>
              <a:ext uri="{FF2B5EF4-FFF2-40B4-BE49-F238E27FC236}">
                <a16:creationId xmlns:a16="http://schemas.microsoft.com/office/drawing/2014/main" id="{00000000-0008-0000-0100-000092000000}"/>
              </a:ext>
            </a:extLst>
          </xdr:cNvPr>
          <xdr:cNvCxnSpPr/>
        </xdr:nvCxnSpPr>
        <xdr:spPr>
          <a:xfrm flipH="1" flipV="1">
            <a:off x="742064" y="8439593"/>
            <a:ext cx="6630908" cy="21227"/>
          </a:xfrm>
          <a:prstGeom prst="line">
            <a:avLst/>
          </a:prstGeom>
          <a:ln w="28575">
            <a:solidFill>
              <a:srgbClr val="000000"/>
            </a:solidFill>
            <a:prstDash val="dash"/>
          </a:ln>
        </xdr:spPr>
        <xdr:style>
          <a:lnRef idx="1">
            <a:schemeClr val="accent1"/>
          </a:lnRef>
          <a:fillRef idx="0">
            <a:schemeClr val="accent1"/>
          </a:fillRef>
          <a:effectRef idx="0">
            <a:schemeClr val="accent1"/>
          </a:effectRef>
          <a:fontRef idx="minor">
            <a:schemeClr val="tx1"/>
          </a:fontRef>
        </xdr:style>
      </xdr:cxnSp>
      <xdr:cxnSp macro="">
        <xdr:nvCxnSpPr>
          <xdr:cNvPr id="147" name="直線コネクタ 146">
            <a:extLst>
              <a:ext uri="{FF2B5EF4-FFF2-40B4-BE49-F238E27FC236}">
                <a16:creationId xmlns:a16="http://schemas.microsoft.com/office/drawing/2014/main" id="{00000000-0008-0000-0100-000093000000}"/>
              </a:ext>
            </a:extLst>
          </xdr:cNvPr>
          <xdr:cNvCxnSpPr/>
        </xdr:nvCxnSpPr>
        <xdr:spPr>
          <a:xfrm flipH="1" flipV="1">
            <a:off x="742064" y="8683256"/>
            <a:ext cx="6630908" cy="21227"/>
          </a:xfrm>
          <a:prstGeom prst="line">
            <a:avLst/>
          </a:prstGeom>
          <a:ln w="28575">
            <a:solidFill>
              <a:srgbClr val="000000"/>
            </a:solidFill>
            <a:prstDash val="dash"/>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15</xdr:col>
      <xdr:colOff>398720</xdr:colOff>
      <xdr:row>64</xdr:row>
      <xdr:rowOff>0</xdr:rowOff>
    </xdr:from>
    <xdr:to>
      <xdr:col>25</xdr:col>
      <xdr:colOff>99680</xdr:colOff>
      <xdr:row>65</xdr:row>
      <xdr:rowOff>132906</xdr:rowOff>
    </xdr:to>
    <xdr:grpSp>
      <xdr:nvGrpSpPr>
        <xdr:cNvPr id="156" name="グループ化 155">
          <a:extLst>
            <a:ext uri="{FF2B5EF4-FFF2-40B4-BE49-F238E27FC236}">
              <a16:creationId xmlns:a16="http://schemas.microsoft.com/office/drawing/2014/main" id="{00000000-0008-0000-0100-00009C000000}"/>
            </a:ext>
          </a:extLst>
        </xdr:cNvPr>
        <xdr:cNvGrpSpPr/>
      </xdr:nvGrpSpPr>
      <xdr:grpSpPr>
        <a:xfrm>
          <a:off x="9630643" y="10565423"/>
          <a:ext cx="5855575" cy="294098"/>
          <a:chOff x="742064" y="8439593"/>
          <a:chExt cx="6678575" cy="264890"/>
        </a:xfrm>
      </xdr:grpSpPr>
      <xdr:sp macro="" textlink="">
        <xdr:nvSpPr>
          <xdr:cNvPr id="157" name="正方形/長方形 156">
            <a:extLst>
              <a:ext uri="{FF2B5EF4-FFF2-40B4-BE49-F238E27FC236}">
                <a16:creationId xmlns:a16="http://schemas.microsoft.com/office/drawing/2014/main" id="{00000000-0008-0000-0100-00009D000000}"/>
              </a:ext>
            </a:extLst>
          </xdr:cNvPr>
          <xdr:cNvSpPr/>
        </xdr:nvSpPr>
        <xdr:spPr>
          <a:xfrm>
            <a:off x="742064" y="8483894"/>
            <a:ext cx="6678575" cy="177211"/>
          </a:xfrm>
          <a:prstGeom prst="rect">
            <a:avLst/>
          </a:prstGeom>
          <a:solidFill>
            <a:srgbClr val="DEEBF7">
              <a:alpha val="30196"/>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58" name="直線コネクタ 157">
            <a:extLst>
              <a:ext uri="{FF2B5EF4-FFF2-40B4-BE49-F238E27FC236}">
                <a16:creationId xmlns:a16="http://schemas.microsoft.com/office/drawing/2014/main" id="{00000000-0008-0000-0100-00009E000000}"/>
              </a:ext>
            </a:extLst>
          </xdr:cNvPr>
          <xdr:cNvCxnSpPr/>
        </xdr:nvCxnSpPr>
        <xdr:spPr>
          <a:xfrm flipH="1" flipV="1">
            <a:off x="742064" y="8439593"/>
            <a:ext cx="6630908" cy="21227"/>
          </a:xfrm>
          <a:prstGeom prst="line">
            <a:avLst/>
          </a:prstGeom>
          <a:ln w="28575">
            <a:solidFill>
              <a:srgbClr val="000000"/>
            </a:solidFill>
            <a:prstDash val="dash"/>
          </a:ln>
        </xdr:spPr>
        <xdr:style>
          <a:lnRef idx="1">
            <a:schemeClr val="accent1"/>
          </a:lnRef>
          <a:fillRef idx="0">
            <a:schemeClr val="accent1"/>
          </a:fillRef>
          <a:effectRef idx="0">
            <a:schemeClr val="accent1"/>
          </a:effectRef>
          <a:fontRef idx="minor">
            <a:schemeClr val="tx1"/>
          </a:fontRef>
        </xdr:style>
      </xdr:cxnSp>
      <xdr:cxnSp macro="">
        <xdr:nvCxnSpPr>
          <xdr:cNvPr id="159" name="直線コネクタ 158">
            <a:extLst>
              <a:ext uri="{FF2B5EF4-FFF2-40B4-BE49-F238E27FC236}">
                <a16:creationId xmlns:a16="http://schemas.microsoft.com/office/drawing/2014/main" id="{00000000-0008-0000-0100-00009F000000}"/>
              </a:ext>
            </a:extLst>
          </xdr:cNvPr>
          <xdr:cNvCxnSpPr/>
        </xdr:nvCxnSpPr>
        <xdr:spPr>
          <a:xfrm flipH="1" flipV="1">
            <a:off x="742064" y="8683256"/>
            <a:ext cx="6630908" cy="21227"/>
          </a:xfrm>
          <a:prstGeom prst="line">
            <a:avLst/>
          </a:prstGeom>
          <a:ln w="28575">
            <a:solidFill>
              <a:srgbClr val="000000"/>
            </a:solidFill>
            <a:prstDash val="dash"/>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20</xdr:col>
      <xdr:colOff>664533</xdr:colOff>
      <xdr:row>49</xdr:row>
      <xdr:rowOff>99680</xdr:rowOff>
    </xdr:from>
    <xdr:to>
      <xdr:col>31</xdr:col>
      <xdr:colOff>310116</xdr:colOff>
      <xdr:row>50</xdr:row>
      <xdr:rowOff>143982</xdr:rowOff>
    </xdr:to>
    <xdr:grpSp>
      <xdr:nvGrpSpPr>
        <xdr:cNvPr id="174" name="グループ化 173">
          <a:extLst>
            <a:ext uri="{FF2B5EF4-FFF2-40B4-BE49-F238E27FC236}">
              <a16:creationId xmlns:a16="http://schemas.microsoft.com/office/drawing/2014/main" id="{00000000-0008-0000-0100-0000AE000000}"/>
            </a:ext>
          </a:extLst>
        </xdr:cNvPr>
        <xdr:cNvGrpSpPr/>
      </xdr:nvGrpSpPr>
      <xdr:grpSpPr>
        <a:xfrm>
          <a:off x="12920424" y="8247218"/>
          <a:ext cx="6469000" cy="205495"/>
          <a:chOff x="742064" y="8439593"/>
          <a:chExt cx="6678575" cy="264890"/>
        </a:xfrm>
      </xdr:grpSpPr>
      <xdr:sp macro="" textlink="">
        <xdr:nvSpPr>
          <xdr:cNvPr id="175" name="正方形/長方形 174">
            <a:extLst>
              <a:ext uri="{FF2B5EF4-FFF2-40B4-BE49-F238E27FC236}">
                <a16:creationId xmlns:a16="http://schemas.microsoft.com/office/drawing/2014/main" id="{00000000-0008-0000-0100-0000AF000000}"/>
              </a:ext>
            </a:extLst>
          </xdr:cNvPr>
          <xdr:cNvSpPr/>
        </xdr:nvSpPr>
        <xdr:spPr>
          <a:xfrm>
            <a:off x="742064" y="8483894"/>
            <a:ext cx="6678575" cy="177211"/>
          </a:xfrm>
          <a:prstGeom prst="rect">
            <a:avLst/>
          </a:prstGeom>
          <a:solidFill>
            <a:srgbClr val="DEEBF7">
              <a:alpha val="30196"/>
            </a:srgbClr>
          </a:solidFill>
          <a:ln w="12700" cap="flat" cmpd="sng" algn="ctr">
            <a:solidFill>
              <a:srgbClr val="5B9BD5">
                <a:shade val="50000"/>
              </a:srgbClr>
            </a:solid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1" lang="ja-JP" altLang="en-US" sz="1100" b="0" i="0" u="none" strike="noStrike" kern="0" cap="none" spc="0" normalizeH="0" baseline="0" noProof="0">
              <a:ln>
                <a:noFill/>
              </a:ln>
              <a:solidFill>
                <a:sysClr val="window" lastClr="FFFFFF"/>
              </a:solidFill>
              <a:effectLst/>
              <a:uLnTx/>
              <a:uFillTx/>
              <a:latin typeface="Calibri" panose="020F0502020204030204"/>
              <a:ea typeface="ＭＳ Ｐゴシック" panose="020B0600070205080204" pitchFamily="50" charset="-128"/>
              <a:cs typeface="+mn-cs"/>
            </a:endParaRPr>
          </a:p>
        </xdr:txBody>
      </xdr:sp>
      <xdr:cxnSp macro="">
        <xdr:nvCxnSpPr>
          <xdr:cNvPr id="176" name="直線コネクタ 175">
            <a:extLst>
              <a:ext uri="{FF2B5EF4-FFF2-40B4-BE49-F238E27FC236}">
                <a16:creationId xmlns:a16="http://schemas.microsoft.com/office/drawing/2014/main" id="{00000000-0008-0000-0100-0000B0000000}"/>
              </a:ext>
            </a:extLst>
          </xdr:cNvPr>
          <xdr:cNvCxnSpPr/>
        </xdr:nvCxnSpPr>
        <xdr:spPr>
          <a:xfrm flipH="1" flipV="1">
            <a:off x="742064" y="8439593"/>
            <a:ext cx="6630908" cy="21227"/>
          </a:xfrm>
          <a:prstGeom prst="line">
            <a:avLst/>
          </a:prstGeom>
          <a:noFill/>
          <a:ln w="28575" cap="flat" cmpd="sng" algn="ctr">
            <a:solidFill>
              <a:srgbClr val="000000"/>
            </a:solidFill>
            <a:prstDash val="dash"/>
            <a:miter lim="800000"/>
          </a:ln>
          <a:effectLst/>
        </xdr:spPr>
      </xdr:cxnSp>
      <xdr:cxnSp macro="">
        <xdr:nvCxnSpPr>
          <xdr:cNvPr id="177" name="直線コネクタ 176">
            <a:extLst>
              <a:ext uri="{FF2B5EF4-FFF2-40B4-BE49-F238E27FC236}">
                <a16:creationId xmlns:a16="http://schemas.microsoft.com/office/drawing/2014/main" id="{00000000-0008-0000-0100-0000B1000000}"/>
              </a:ext>
            </a:extLst>
          </xdr:cNvPr>
          <xdr:cNvCxnSpPr/>
        </xdr:nvCxnSpPr>
        <xdr:spPr>
          <a:xfrm flipH="1" flipV="1">
            <a:off x="742064" y="8683256"/>
            <a:ext cx="6630908" cy="21227"/>
          </a:xfrm>
          <a:prstGeom prst="line">
            <a:avLst/>
          </a:prstGeom>
          <a:noFill/>
          <a:ln w="28575" cap="flat" cmpd="sng" algn="ctr">
            <a:solidFill>
              <a:srgbClr val="000000"/>
            </a:solidFill>
            <a:prstDash val="dash"/>
            <a:miter lim="800000"/>
          </a:ln>
          <a:effectLst/>
        </xdr:spPr>
      </xdr:cxnSp>
    </xdr:grpSp>
    <xdr:clientData/>
  </xdr:twoCellAnchor>
  <xdr:twoCellAnchor>
    <xdr:from>
      <xdr:col>21</xdr:col>
      <xdr:colOff>11076</xdr:colOff>
      <xdr:row>34</xdr:row>
      <xdr:rowOff>143982</xdr:rowOff>
    </xdr:from>
    <xdr:to>
      <xdr:col>31</xdr:col>
      <xdr:colOff>365495</xdr:colOff>
      <xdr:row>36</xdr:row>
      <xdr:rowOff>44302</xdr:rowOff>
    </xdr:to>
    <xdr:grpSp>
      <xdr:nvGrpSpPr>
        <xdr:cNvPr id="182" name="グループ化 181">
          <a:extLst>
            <a:ext uri="{FF2B5EF4-FFF2-40B4-BE49-F238E27FC236}">
              <a16:creationId xmlns:a16="http://schemas.microsoft.com/office/drawing/2014/main" id="{00000000-0008-0000-0100-0000B6000000}"/>
            </a:ext>
          </a:extLst>
        </xdr:cNvPr>
        <xdr:cNvGrpSpPr/>
      </xdr:nvGrpSpPr>
      <xdr:grpSpPr>
        <a:xfrm>
          <a:off x="12935768" y="5873636"/>
          <a:ext cx="6509035" cy="222704"/>
          <a:chOff x="742064" y="8439593"/>
          <a:chExt cx="6678575" cy="264890"/>
        </a:xfrm>
      </xdr:grpSpPr>
      <xdr:sp macro="" textlink="">
        <xdr:nvSpPr>
          <xdr:cNvPr id="183" name="正方形/長方形 182">
            <a:extLst>
              <a:ext uri="{FF2B5EF4-FFF2-40B4-BE49-F238E27FC236}">
                <a16:creationId xmlns:a16="http://schemas.microsoft.com/office/drawing/2014/main" id="{00000000-0008-0000-0100-0000B7000000}"/>
              </a:ext>
            </a:extLst>
          </xdr:cNvPr>
          <xdr:cNvSpPr/>
        </xdr:nvSpPr>
        <xdr:spPr>
          <a:xfrm>
            <a:off x="742064" y="8483894"/>
            <a:ext cx="6678575" cy="177211"/>
          </a:xfrm>
          <a:prstGeom prst="rect">
            <a:avLst/>
          </a:prstGeom>
          <a:solidFill>
            <a:srgbClr val="DEEBF7">
              <a:alpha val="30196"/>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84" name="直線コネクタ 183">
            <a:extLst>
              <a:ext uri="{FF2B5EF4-FFF2-40B4-BE49-F238E27FC236}">
                <a16:creationId xmlns:a16="http://schemas.microsoft.com/office/drawing/2014/main" id="{00000000-0008-0000-0100-0000B8000000}"/>
              </a:ext>
            </a:extLst>
          </xdr:cNvPr>
          <xdr:cNvCxnSpPr/>
        </xdr:nvCxnSpPr>
        <xdr:spPr>
          <a:xfrm flipH="1" flipV="1">
            <a:off x="742064" y="8439593"/>
            <a:ext cx="6630908" cy="21227"/>
          </a:xfrm>
          <a:prstGeom prst="line">
            <a:avLst/>
          </a:prstGeom>
          <a:ln w="28575">
            <a:solidFill>
              <a:srgbClr val="000000"/>
            </a:solidFill>
            <a:prstDash val="dash"/>
          </a:ln>
        </xdr:spPr>
        <xdr:style>
          <a:lnRef idx="1">
            <a:schemeClr val="accent1"/>
          </a:lnRef>
          <a:fillRef idx="0">
            <a:schemeClr val="accent1"/>
          </a:fillRef>
          <a:effectRef idx="0">
            <a:schemeClr val="accent1"/>
          </a:effectRef>
          <a:fontRef idx="minor">
            <a:schemeClr val="tx1"/>
          </a:fontRef>
        </xdr:style>
      </xdr:cxnSp>
      <xdr:cxnSp macro="">
        <xdr:nvCxnSpPr>
          <xdr:cNvPr id="185" name="直線コネクタ 184">
            <a:extLst>
              <a:ext uri="{FF2B5EF4-FFF2-40B4-BE49-F238E27FC236}">
                <a16:creationId xmlns:a16="http://schemas.microsoft.com/office/drawing/2014/main" id="{00000000-0008-0000-0100-0000B9000000}"/>
              </a:ext>
            </a:extLst>
          </xdr:cNvPr>
          <xdr:cNvCxnSpPr/>
        </xdr:nvCxnSpPr>
        <xdr:spPr>
          <a:xfrm flipH="1" flipV="1">
            <a:off x="742064" y="8683256"/>
            <a:ext cx="6630908" cy="21227"/>
          </a:xfrm>
          <a:prstGeom prst="line">
            <a:avLst/>
          </a:prstGeom>
          <a:ln w="28575">
            <a:solidFill>
              <a:srgbClr val="000000"/>
            </a:solidFill>
            <a:prstDash val="dash"/>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2.xml><?xml version="1.0" encoding="utf-8"?>
<xdr:wsDr xmlns:xdr="http://schemas.openxmlformats.org/drawingml/2006/spreadsheetDrawing" xmlns:a="http://schemas.openxmlformats.org/drawingml/2006/main">
  <xdr:twoCellAnchor>
    <xdr:from>
      <xdr:col>1</xdr:col>
      <xdr:colOff>31752</xdr:colOff>
      <xdr:row>114</xdr:row>
      <xdr:rowOff>10583</xdr:rowOff>
    </xdr:from>
    <xdr:to>
      <xdr:col>15</xdr:col>
      <xdr:colOff>328085</xdr:colOff>
      <xdr:row>142</xdr:row>
      <xdr:rowOff>74084</xdr:rowOff>
    </xdr:to>
    <xdr:pic>
      <xdr:nvPicPr>
        <xdr:cNvPr id="2" name="図 1">
          <a:hlinkClick xmlns:r="http://schemas.openxmlformats.org/officeDocument/2006/relationships" r:id="rId1"/>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79502" y="20346458"/>
          <a:ext cx="10611908" cy="49403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19</xdr:col>
      <xdr:colOff>0</xdr:colOff>
      <xdr:row>41</xdr:row>
      <xdr:rowOff>42334</xdr:rowOff>
    </xdr:from>
    <xdr:ext cx="184731" cy="264560"/>
    <xdr:sp macro="" textlink="">
      <xdr:nvSpPr>
        <xdr:cNvPr id="3" name="テキスト ボックス 2">
          <a:extLst>
            <a:ext uri="{FF2B5EF4-FFF2-40B4-BE49-F238E27FC236}">
              <a16:creationId xmlns:a16="http://schemas.microsoft.com/office/drawing/2014/main" id="{00000000-0008-0000-0200-000003000000}"/>
            </a:ext>
          </a:extLst>
        </xdr:cNvPr>
        <xdr:cNvSpPr txBox="1"/>
      </xdr:nvSpPr>
      <xdr:spPr>
        <a:xfrm>
          <a:off x="33542817" y="7605184"/>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a:p>
      </xdr:txBody>
    </xdr:sp>
    <xdr:clientData/>
  </xdr:oneCellAnchor>
  <xdr:twoCellAnchor>
    <xdr:from>
      <xdr:col>14</xdr:col>
      <xdr:colOff>0</xdr:colOff>
      <xdr:row>31</xdr:row>
      <xdr:rowOff>0</xdr:rowOff>
    </xdr:from>
    <xdr:to>
      <xdr:col>14</xdr:col>
      <xdr:colOff>45719</xdr:colOff>
      <xdr:row>31</xdr:row>
      <xdr:rowOff>45719</xdr:rowOff>
    </xdr:to>
    <xdr:sp macro="" textlink="">
      <xdr:nvSpPr>
        <xdr:cNvPr id="4" name="テキスト ボックス 3">
          <a:extLst>
            <a:ext uri="{FF2B5EF4-FFF2-40B4-BE49-F238E27FC236}">
              <a16:creationId xmlns:a16="http://schemas.microsoft.com/office/drawing/2014/main" id="{00000000-0008-0000-0200-000004000000}"/>
            </a:ext>
          </a:extLst>
        </xdr:cNvPr>
        <xdr:cNvSpPr txBox="1"/>
      </xdr:nvSpPr>
      <xdr:spPr>
        <a:xfrm>
          <a:off x="10677525" y="5848350"/>
          <a:ext cx="45719" cy="4571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twoCellAnchor>
    <xdr:from>
      <xdr:col>2</xdr:col>
      <xdr:colOff>200025</xdr:colOff>
      <xdr:row>13</xdr:row>
      <xdr:rowOff>62442</xdr:rowOff>
    </xdr:from>
    <xdr:to>
      <xdr:col>2</xdr:col>
      <xdr:colOff>652993</xdr:colOff>
      <xdr:row>13</xdr:row>
      <xdr:rowOff>327025</xdr:rowOff>
    </xdr:to>
    <xdr:sp macro="" textlink="">
      <xdr:nvSpPr>
        <xdr:cNvPr id="5" name="正方形/長方形 4">
          <a:extLst>
            <a:ext uri="{FF2B5EF4-FFF2-40B4-BE49-F238E27FC236}">
              <a16:creationId xmlns:a16="http://schemas.microsoft.com/office/drawing/2014/main" id="{00000000-0008-0000-0200-000005000000}"/>
            </a:ext>
          </a:extLst>
        </xdr:cNvPr>
        <xdr:cNvSpPr/>
      </xdr:nvSpPr>
      <xdr:spPr>
        <a:xfrm>
          <a:off x="2076450" y="2548467"/>
          <a:ext cx="452968" cy="264583"/>
        </a:xfrm>
        <a:prstGeom prst="rect">
          <a:avLst/>
        </a:prstGeom>
        <a:noFill/>
        <a:ln w="31750">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7</xdr:col>
      <xdr:colOff>497416</xdr:colOff>
      <xdr:row>79</xdr:row>
      <xdr:rowOff>127001</xdr:rowOff>
    </xdr:from>
    <xdr:ext cx="264583" cy="187855"/>
    <xdr:pic>
      <xdr:nvPicPr>
        <xdr:cNvPr id="6" name="図 5">
          <a:extLst>
            <a:ext uri="{FF2B5EF4-FFF2-40B4-BE49-F238E27FC236}">
              <a16:creationId xmlns:a16="http://schemas.microsoft.com/office/drawing/2014/main" id="{00000000-0008-0000-0200-000006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060016" y="14366876"/>
          <a:ext cx="264583" cy="18785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42333</xdr:colOff>
      <xdr:row>43</xdr:row>
      <xdr:rowOff>31748</xdr:rowOff>
    </xdr:from>
    <xdr:to>
      <xdr:col>15</xdr:col>
      <xdr:colOff>381000</xdr:colOff>
      <xdr:row>61</xdr:row>
      <xdr:rowOff>154514</xdr:rowOff>
    </xdr:to>
    <xdr:grpSp>
      <xdr:nvGrpSpPr>
        <xdr:cNvPr id="7" name="グループ化 6">
          <a:hlinkClick xmlns:r="http://schemas.openxmlformats.org/officeDocument/2006/relationships" r:id="rId4"/>
          <a:extLst>
            <a:ext uri="{FF2B5EF4-FFF2-40B4-BE49-F238E27FC236}">
              <a16:creationId xmlns:a16="http://schemas.microsoft.com/office/drawing/2014/main" id="{00000000-0008-0000-0200-000007000000}"/>
            </a:ext>
          </a:extLst>
        </xdr:cNvPr>
        <xdr:cNvGrpSpPr/>
      </xdr:nvGrpSpPr>
      <xdr:grpSpPr>
        <a:xfrm>
          <a:off x="985147" y="7677579"/>
          <a:ext cx="9534328" cy="3209511"/>
          <a:chOff x="730250" y="8540748"/>
          <a:chExt cx="9969500" cy="3223683"/>
        </a:xfrm>
      </xdr:grpSpPr>
      <xdr:grpSp>
        <xdr:nvGrpSpPr>
          <xdr:cNvPr id="8" name="グループ化 7">
            <a:extLst>
              <a:ext uri="{FF2B5EF4-FFF2-40B4-BE49-F238E27FC236}">
                <a16:creationId xmlns:a16="http://schemas.microsoft.com/office/drawing/2014/main" id="{00000000-0008-0000-0200-000008000000}"/>
              </a:ext>
            </a:extLst>
          </xdr:cNvPr>
          <xdr:cNvGrpSpPr/>
        </xdr:nvGrpSpPr>
        <xdr:grpSpPr>
          <a:xfrm>
            <a:off x="730250" y="8540748"/>
            <a:ext cx="9969500" cy="3223683"/>
            <a:chOff x="3651250" y="5704416"/>
            <a:chExt cx="9969500" cy="3223683"/>
          </a:xfrm>
        </xdr:grpSpPr>
        <xdr:grpSp>
          <xdr:nvGrpSpPr>
            <xdr:cNvPr id="10" name="グループ化 9">
              <a:extLst>
                <a:ext uri="{FF2B5EF4-FFF2-40B4-BE49-F238E27FC236}">
                  <a16:creationId xmlns:a16="http://schemas.microsoft.com/office/drawing/2014/main" id="{00000000-0008-0000-0200-00000A000000}"/>
                </a:ext>
              </a:extLst>
            </xdr:cNvPr>
            <xdr:cNvGrpSpPr/>
          </xdr:nvGrpSpPr>
          <xdr:grpSpPr>
            <a:xfrm>
              <a:off x="3651250" y="5704416"/>
              <a:ext cx="9969500" cy="3223683"/>
              <a:chOff x="2899834" y="7725832"/>
              <a:chExt cx="9969500" cy="3223683"/>
            </a:xfrm>
          </xdr:grpSpPr>
          <xdr:grpSp>
            <xdr:nvGrpSpPr>
              <xdr:cNvPr id="12" name="グループ化 11">
                <a:extLst>
                  <a:ext uri="{FF2B5EF4-FFF2-40B4-BE49-F238E27FC236}">
                    <a16:creationId xmlns:a16="http://schemas.microsoft.com/office/drawing/2014/main" id="{00000000-0008-0000-0200-00000C000000}"/>
                  </a:ext>
                </a:extLst>
              </xdr:cNvPr>
              <xdr:cNvGrpSpPr/>
            </xdr:nvGrpSpPr>
            <xdr:grpSpPr>
              <a:xfrm>
                <a:off x="2899834" y="7725832"/>
                <a:ext cx="9969500" cy="3223683"/>
                <a:chOff x="0" y="8424332"/>
                <a:chExt cx="9969500" cy="3223683"/>
              </a:xfrm>
            </xdr:grpSpPr>
            <xdr:grpSp>
              <xdr:nvGrpSpPr>
                <xdr:cNvPr id="16" name="グループ化 15">
                  <a:extLst>
                    <a:ext uri="{FF2B5EF4-FFF2-40B4-BE49-F238E27FC236}">
                      <a16:creationId xmlns:a16="http://schemas.microsoft.com/office/drawing/2014/main" id="{00000000-0008-0000-0200-000010000000}"/>
                    </a:ext>
                  </a:extLst>
                </xdr:cNvPr>
                <xdr:cNvGrpSpPr/>
              </xdr:nvGrpSpPr>
              <xdr:grpSpPr>
                <a:xfrm>
                  <a:off x="0" y="8424332"/>
                  <a:ext cx="9969500" cy="3223683"/>
                  <a:chOff x="0" y="8434916"/>
                  <a:chExt cx="9969500" cy="3223683"/>
                </a:xfrm>
              </xdr:grpSpPr>
              <xdr:pic>
                <xdr:nvPicPr>
                  <xdr:cNvPr id="29" name="図 28">
                    <a:extLst>
                      <a:ext uri="{FF2B5EF4-FFF2-40B4-BE49-F238E27FC236}">
                        <a16:creationId xmlns:a16="http://schemas.microsoft.com/office/drawing/2014/main" id="{00000000-0008-0000-0200-00001D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8434916"/>
                    <a:ext cx="9969500" cy="3223683"/>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30" name="フローチャート: 結合子 29">
                    <a:extLst>
                      <a:ext uri="{FF2B5EF4-FFF2-40B4-BE49-F238E27FC236}">
                        <a16:creationId xmlns:a16="http://schemas.microsoft.com/office/drawing/2014/main" id="{00000000-0008-0000-0200-00001E000000}"/>
                      </a:ext>
                    </a:extLst>
                  </xdr:cNvPr>
                  <xdr:cNvSpPr/>
                </xdr:nvSpPr>
                <xdr:spPr>
                  <a:xfrm>
                    <a:off x="8597901" y="9264650"/>
                    <a:ext cx="624416" cy="571500"/>
                  </a:xfrm>
                  <a:prstGeom prst="flowChartConnector">
                    <a:avLst/>
                  </a:prstGeom>
                  <a:noFill/>
                  <a:ln w="38100">
                    <a:solidFill>
                      <a:srgbClr val="C0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1" name="フローチャート: 結合子 30">
                    <a:extLst>
                      <a:ext uri="{FF2B5EF4-FFF2-40B4-BE49-F238E27FC236}">
                        <a16:creationId xmlns:a16="http://schemas.microsoft.com/office/drawing/2014/main" id="{00000000-0008-0000-0200-00001F000000}"/>
                      </a:ext>
                    </a:extLst>
                  </xdr:cNvPr>
                  <xdr:cNvSpPr/>
                </xdr:nvSpPr>
                <xdr:spPr>
                  <a:xfrm>
                    <a:off x="4538133" y="9840384"/>
                    <a:ext cx="624416" cy="571500"/>
                  </a:xfrm>
                  <a:prstGeom prst="flowChartConnector">
                    <a:avLst/>
                  </a:prstGeom>
                  <a:noFill/>
                  <a:ln w="38100">
                    <a:solidFill>
                      <a:srgbClr val="C0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2" name="フローチャート: 結合子 31">
                    <a:extLst>
                      <a:ext uri="{FF2B5EF4-FFF2-40B4-BE49-F238E27FC236}">
                        <a16:creationId xmlns:a16="http://schemas.microsoft.com/office/drawing/2014/main" id="{00000000-0008-0000-0200-000020000000}"/>
                      </a:ext>
                    </a:extLst>
                  </xdr:cNvPr>
                  <xdr:cNvSpPr/>
                </xdr:nvSpPr>
                <xdr:spPr>
                  <a:xfrm>
                    <a:off x="594782" y="10193868"/>
                    <a:ext cx="624416" cy="571500"/>
                  </a:xfrm>
                  <a:prstGeom prst="flowChartConnector">
                    <a:avLst/>
                  </a:prstGeom>
                  <a:noFill/>
                  <a:ln w="38100">
                    <a:solidFill>
                      <a:srgbClr val="C0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17" name="テキスト ボックス 16">
                  <a:extLst>
                    <a:ext uri="{FF2B5EF4-FFF2-40B4-BE49-F238E27FC236}">
                      <a16:creationId xmlns:a16="http://schemas.microsoft.com/office/drawing/2014/main" id="{00000000-0008-0000-0200-000011000000}"/>
                    </a:ext>
                  </a:extLst>
                </xdr:cNvPr>
                <xdr:cNvSpPr txBox="1"/>
              </xdr:nvSpPr>
              <xdr:spPr>
                <a:xfrm>
                  <a:off x="8699500" y="9948333"/>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４南</a:t>
                  </a:r>
                </a:p>
              </xdr:txBody>
            </xdr:sp>
            <xdr:sp macro="" textlink="">
              <xdr:nvSpPr>
                <xdr:cNvPr id="18" name="テキスト ボックス 17">
                  <a:extLst>
                    <a:ext uri="{FF2B5EF4-FFF2-40B4-BE49-F238E27FC236}">
                      <a16:creationId xmlns:a16="http://schemas.microsoft.com/office/drawing/2014/main" id="{00000000-0008-0000-0200-000012000000}"/>
                    </a:ext>
                  </a:extLst>
                </xdr:cNvPr>
                <xdr:cNvSpPr txBox="1"/>
              </xdr:nvSpPr>
              <xdr:spPr>
                <a:xfrm>
                  <a:off x="8576733" y="8746066"/>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４北</a:t>
                  </a:r>
                </a:p>
              </xdr:txBody>
            </xdr:sp>
            <xdr:sp macro="" textlink="">
              <xdr:nvSpPr>
                <xdr:cNvPr id="19" name="テキスト ボックス 18">
                  <a:hlinkClick xmlns:r="http://schemas.openxmlformats.org/officeDocument/2006/relationships" r:id="rId6"/>
                  <a:extLst>
                    <a:ext uri="{FF2B5EF4-FFF2-40B4-BE49-F238E27FC236}">
                      <a16:creationId xmlns:a16="http://schemas.microsoft.com/office/drawing/2014/main" id="{00000000-0008-0000-0200-000013000000}"/>
                    </a:ext>
                  </a:extLst>
                </xdr:cNvPr>
                <xdr:cNvSpPr txBox="1"/>
              </xdr:nvSpPr>
              <xdr:spPr>
                <a:xfrm>
                  <a:off x="9292167" y="9186332"/>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４東</a:t>
                  </a:r>
                </a:p>
              </xdr:txBody>
            </xdr:sp>
            <xdr:sp macro="" textlink="">
              <xdr:nvSpPr>
                <xdr:cNvPr id="20" name="テキスト ボックス 19">
                  <a:extLst>
                    <a:ext uri="{FF2B5EF4-FFF2-40B4-BE49-F238E27FC236}">
                      <a16:creationId xmlns:a16="http://schemas.microsoft.com/office/drawing/2014/main" id="{00000000-0008-0000-0200-000014000000}"/>
                    </a:ext>
                  </a:extLst>
                </xdr:cNvPr>
                <xdr:cNvSpPr txBox="1"/>
              </xdr:nvSpPr>
              <xdr:spPr>
                <a:xfrm>
                  <a:off x="7768167" y="9408582"/>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４西</a:t>
                  </a:r>
                </a:p>
              </xdr:txBody>
            </xdr:sp>
            <xdr:sp macro="" textlink="">
              <xdr:nvSpPr>
                <xdr:cNvPr id="21" name="テキスト ボックス 20">
                  <a:extLst>
                    <a:ext uri="{FF2B5EF4-FFF2-40B4-BE49-F238E27FC236}">
                      <a16:creationId xmlns:a16="http://schemas.microsoft.com/office/drawing/2014/main" id="{00000000-0008-0000-0200-000015000000}"/>
                    </a:ext>
                  </a:extLst>
                </xdr:cNvPr>
                <xdr:cNvSpPr txBox="1"/>
              </xdr:nvSpPr>
              <xdr:spPr>
                <a:xfrm>
                  <a:off x="4476750" y="9313332"/>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５北</a:t>
                  </a:r>
                </a:p>
              </xdr:txBody>
            </xdr:sp>
            <xdr:sp macro="" textlink="">
              <xdr:nvSpPr>
                <xdr:cNvPr id="22" name="テキスト ボックス 21">
                  <a:extLst>
                    <a:ext uri="{FF2B5EF4-FFF2-40B4-BE49-F238E27FC236}">
                      <a16:creationId xmlns:a16="http://schemas.microsoft.com/office/drawing/2014/main" id="{00000000-0008-0000-0200-000016000000}"/>
                    </a:ext>
                  </a:extLst>
                </xdr:cNvPr>
                <xdr:cNvSpPr txBox="1"/>
              </xdr:nvSpPr>
              <xdr:spPr>
                <a:xfrm>
                  <a:off x="4544483" y="10534648"/>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５南</a:t>
                  </a:r>
                </a:p>
              </xdr:txBody>
            </xdr:sp>
            <xdr:sp macro="" textlink="">
              <xdr:nvSpPr>
                <xdr:cNvPr id="23" name="テキスト ボックス 22">
                  <a:hlinkClick xmlns:r="http://schemas.openxmlformats.org/officeDocument/2006/relationships" r:id="rId7"/>
                  <a:extLst>
                    <a:ext uri="{FF2B5EF4-FFF2-40B4-BE49-F238E27FC236}">
                      <a16:creationId xmlns:a16="http://schemas.microsoft.com/office/drawing/2014/main" id="{00000000-0008-0000-0200-000017000000}"/>
                    </a:ext>
                  </a:extLst>
                </xdr:cNvPr>
                <xdr:cNvSpPr txBox="1"/>
              </xdr:nvSpPr>
              <xdr:spPr>
                <a:xfrm>
                  <a:off x="5226051" y="9776882"/>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５東</a:t>
                  </a:r>
                </a:p>
              </xdr:txBody>
            </xdr:sp>
            <xdr:sp macro="" textlink="">
              <xdr:nvSpPr>
                <xdr:cNvPr id="24" name="テキスト ボックス 23">
                  <a:extLst>
                    <a:ext uri="{FF2B5EF4-FFF2-40B4-BE49-F238E27FC236}">
                      <a16:creationId xmlns:a16="http://schemas.microsoft.com/office/drawing/2014/main" id="{00000000-0008-0000-0200-000018000000}"/>
                    </a:ext>
                  </a:extLst>
                </xdr:cNvPr>
                <xdr:cNvSpPr txBox="1"/>
              </xdr:nvSpPr>
              <xdr:spPr>
                <a:xfrm>
                  <a:off x="3907367" y="9844615"/>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５西</a:t>
                  </a:r>
                </a:p>
              </xdr:txBody>
            </xdr:sp>
            <xdr:sp macro="" textlink="">
              <xdr:nvSpPr>
                <xdr:cNvPr id="25" name="テキスト ボックス 24">
                  <a:extLst>
                    <a:ext uri="{FF2B5EF4-FFF2-40B4-BE49-F238E27FC236}">
                      <a16:creationId xmlns:a16="http://schemas.microsoft.com/office/drawing/2014/main" id="{00000000-0008-0000-0200-000019000000}"/>
                    </a:ext>
                  </a:extLst>
                </xdr:cNvPr>
                <xdr:cNvSpPr txBox="1"/>
              </xdr:nvSpPr>
              <xdr:spPr>
                <a:xfrm>
                  <a:off x="0" y="10536764"/>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６西</a:t>
                  </a:r>
                </a:p>
              </xdr:txBody>
            </xdr:sp>
            <xdr:sp macro="" textlink="">
              <xdr:nvSpPr>
                <xdr:cNvPr id="26" name="テキスト ボックス 25">
                  <a:hlinkClick xmlns:r="http://schemas.openxmlformats.org/officeDocument/2006/relationships" r:id="rId8"/>
                  <a:extLst>
                    <a:ext uri="{FF2B5EF4-FFF2-40B4-BE49-F238E27FC236}">
                      <a16:creationId xmlns:a16="http://schemas.microsoft.com/office/drawing/2014/main" id="{00000000-0008-0000-0200-00001A000000}"/>
                    </a:ext>
                  </a:extLst>
                </xdr:cNvPr>
                <xdr:cNvSpPr txBox="1"/>
              </xdr:nvSpPr>
              <xdr:spPr>
                <a:xfrm>
                  <a:off x="1227667" y="10255249"/>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６東</a:t>
                  </a:r>
                </a:p>
              </xdr:txBody>
            </xdr:sp>
            <xdr:sp macro="" textlink="">
              <xdr:nvSpPr>
                <xdr:cNvPr id="27" name="テキスト ボックス 26">
                  <a:extLst>
                    <a:ext uri="{FF2B5EF4-FFF2-40B4-BE49-F238E27FC236}">
                      <a16:creationId xmlns:a16="http://schemas.microsoft.com/office/drawing/2014/main" id="{00000000-0008-0000-0200-00001B000000}"/>
                    </a:ext>
                  </a:extLst>
                </xdr:cNvPr>
                <xdr:cNvSpPr txBox="1"/>
              </xdr:nvSpPr>
              <xdr:spPr>
                <a:xfrm>
                  <a:off x="660400" y="10830981"/>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６南</a:t>
                  </a:r>
                </a:p>
              </xdr:txBody>
            </xdr:sp>
            <xdr:sp macro="" textlink="">
              <xdr:nvSpPr>
                <xdr:cNvPr id="28" name="テキスト ボックス 27">
                  <a:extLst>
                    <a:ext uri="{FF2B5EF4-FFF2-40B4-BE49-F238E27FC236}">
                      <a16:creationId xmlns:a16="http://schemas.microsoft.com/office/drawing/2014/main" id="{00000000-0008-0000-0200-00001C000000}"/>
                    </a:ext>
                  </a:extLst>
                </xdr:cNvPr>
                <xdr:cNvSpPr txBox="1"/>
              </xdr:nvSpPr>
              <xdr:spPr>
                <a:xfrm>
                  <a:off x="601133" y="9798049"/>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６北</a:t>
                  </a:r>
                </a:p>
              </xdr:txBody>
            </xdr:sp>
          </xdr:grpSp>
          <xdr:pic>
            <xdr:nvPicPr>
              <xdr:cNvPr id="13" name="図 12">
                <a:extLst>
                  <a:ext uri="{FF2B5EF4-FFF2-40B4-BE49-F238E27FC236}">
                    <a16:creationId xmlns:a16="http://schemas.microsoft.com/office/drawing/2014/main" id="{00000000-0008-0000-0200-00000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3619501" y="7937500"/>
                <a:ext cx="295275" cy="229658"/>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4" name="図 13">
                <a:extLst>
                  <a:ext uri="{FF2B5EF4-FFF2-40B4-BE49-F238E27FC236}">
                    <a16:creationId xmlns:a16="http://schemas.microsoft.com/office/drawing/2014/main" id="{00000000-0008-0000-0200-00000E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3693584" y="8392582"/>
                <a:ext cx="219075" cy="485775"/>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5" name="図 14">
                <a:extLst>
                  <a:ext uri="{FF2B5EF4-FFF2-40B4-BE49-F238E27FC236}">
                    <a16:creationId xmlns:a16="http://schemas.microsoft.com/office/drawing/2014/main" id="{00000000-0008-0000-0200-00000F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4857750" y="9567331"/>
                <a:ext cx="485775" cy="180975"/>
              </a:xfrm>
              <a:prstGeom prst="rect">
                <a:avLst/>
              </a:prstGeom>
              <a:noFill/>
              <a:extLst>
                <a:ext uri="{909E8E84-426E-40DD-AFC4-6F175D3DCCD1}">
                  <a14:hiddenFill xmlns:a14="http://schemas.microsoft.com/office/drawing/2010/main">
                    <a:solidFill>
                      <a:srgbClr val="FFFFFF"/>
                    </a:solidFill>
                  </a14:hiddenFill>
                </a:ext>
              </a:extLst>
            </xdr:spPr>
          </xdr:pic>
        </xdr:grpSp>
        <xdr:pic>
          <xdr:nvPicPr>
            <xdr:cNvPr id="11" name="図 10">
              <a:extLst>
                <a:ext uri="{FF2B5EF4-FFF2-40B4-BE49-F238E27FC236}">
                  <a16:creationId xmlns:a16="http://schemas.microsoft.com/office/drawing/2014/main" id="{00000000-0008-0000-0200-00000B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6836835" y="7355417"/>
              <a:ext cx="571500" cy="267758"/>
            </a:xfrm>
            <a:prstGeom prst="rect">
              <a:avLst/>
            </a:prstGeom>
            <a:noFill/>
            <a:extLst>
              <a:ext uri="{909E8E84-426E-40DD-AFC4-6F175D3DCCD1}">
                <a14:hiddenFill xmlns:a14="http://schemas.microsoft.com/office/drawing/2010/main">
                  <a:solidFill>
                    <a:srgbClr val="FFFFFF"/>
                  </a:solidFill>
                </a14:hiddenFill>
              </a:ext>
            </a:extLst>
          </xdr:spPr>
        </xdr:pic>
      </xdr:grpSp>
      <xdr:sp macro="" textlink="">
        <xdr:nvSpPr>
          <xdr:cNvPr id="9" name="円/楕円 8">
            <a:extLst>
              <a:ext uri="{FF2B5EF4-FFF2-40B4-BE49-F238E27FC236}">
                <a16:creationId xmlns:a16="http://schemas.microsoft.com/office/drawing/2014/main" id="{00000000-0008-0000-0200-000009000000}"/>
              </a:ext>
            </a:extLst>
          </xdr:cNvPr>
          <xdr:cNvSpPr/>
        </xdr:nvSpPr>
        <xdr:spPr>
          <a:xfrm rot="21038672">
            <a:off x="3854188" y="10190436"/>
            <a:ext cx="649200" cy="246218"/>
          </a:xfrm>
          <a:prstGeom prst="ellipse">
            <a:avLst/>
          </a:prstGeom>
          <a:noFill/>
          <a:ln>
            <a:solidFill>
              <a:schemeClr val="accent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1</xdr:col>
      <xdr:colOff>0</xdr:colOff>
      <xdr:row>16</xdr:row>
      <xdr:rowOff>21166</xdr:rowOff>
    </xdr:from>
    <xdr:to>
      <xdr:col>15</xdr:col>
      <xdr:colOff>367526</xdr:colOff>
      <xdr:row>41</xdr:row>
      <xdr:rowOff>58209</xdr:rowOff>
    </xdr:to>
    <xdr:grpSp>
      <xdr:nvGrpSpPr>
        <xdr:cNvPr id="33" name="グループ化 32">
          <a:hlinkClick xmlns:r="http://schemas.openxmlformats.org/officeDocument/2006/relationships" r:id="rId13"/>
          <a:extLst>
            <a:ext uri="{FF2B5EF4-FFF2-40B4-BE49-F238E27FC236}">
              <a16:creationId xmlns:a16="http://schemas.microsoft.com/office/drawing/2014/main" id="{00000000-0008-0000-0200-000021000000}"/>
            </a:ext>
          </a:extLst>
        </xdr:cNvPr>
        <xdr:cNvGrpSpPr/>
      </xdr:nvGrpSpPr>
      <xdr:grpSpPr>
        <a:xfrm>
          <a:off x="942814" y="3249980"/>
          <a:ext cx="9563187" cy="4105348"/>
          <a:chOff x="687917" y="2889249"/>
          <a:chExt cx="9998359" cy="4323293"/>
        </a:xfrm>
      </xdr:grpSpPr>
      <xdr:grpSp>
        <xdr:nvGrpSpPr>
          <xdr:cNvPr id="34" name="グループ化 33">
            <a:extLst>
              <a:ext uri="{FF2B5EF4-FFF2-40B4-BE49-F238E27FC236}">
                <a16:creationId xmlns:a16="http://schemas.microsoft.com/office/drawing/2014/main" id="{00000000-0008-0000-0200-000022000000}"/>
              </a:ext>
            </a:extLst>
          </xdr:cNvPr>
          <xdr:cNvGrpSpPr/>
        </xdr:nvGrpSpPr>
        <xdr:grpSpPr>
          <a:xfrm>
            <a:off x="687917" y="2889249"/>
            <a:ext cx="9998359" cy="4323293"/>
            <a:chOff x="687917" y="2889249"/>
            <a:chExt cx="9998359" cy="4323293"/>
          </a:xfrm>
        </xdr:grpSpPr>
        <xdr:grpSp>
          <xdr:nvGrpSpPr>
            <xdr:cNvPr id="37" name="グループ化 36">
              <a:extLst>
                <a:ext uri="{FF2B5EF4-FFF2-40B4-BE49-F238E27FC236}">
                  <a16:creationId xmlns:a16="http://schemas.microsoft.com/office/drawing/2014/main" id="{00000000-0008-0000-0200-000025000000}"/>
                </a:ext>
              </a:extLst>
            </xdr:cNvPr>
            <xdr:cNvGrpSpPr/>
          </xdr:nvGrpSpPr>
          <xdr:grpSpPr>
            <a:xfrm>
              <a:off x="687917" y="2889249"/>
              <a:ext cx="9998359" cy="4323293"/>
              <a:chOff x="0" y="2243666"/>
              <a:chExt cx="9998359" cy="4323292"/>
            </a:xfrm>
          </xdr:grpSpPr>
          <xdr:grpSp>
            <xdr:nvGrpSpPr>
              <xdr:cNvPr id="39" name="グループ化 38">
                <a:extLst>
                  <a:ext uri="{FF2B5EF4-FFF2-40B4-BE49-F238E27FC236}">
                    <a16:creationId xmlns:a16="http://schemas.microsoft.com/office/drawing/2014/main" id="{00000000-0008-0000-0200-000027000000}"/>
                  </a:ext>
                </a:extLst>
              </xdr:cNvPr>
              <xdr:cNvGrpSpPr/>
            </xdr:nvGrpSpPr>
            <xdr:grpSpPr>
              <a:xfrm>
                <a:off x="0" y="2243666"/>
                <a:ext cx="9998359" cy="4323292"/>
                <a:chOff x="0" y="2391833"/>
                <a:chExt cx="9998359" cy="4323292"/>
              </a:xfrm>
            </xdr:grpSpPr>
            <xdr:grpSp>
              <xdr:nvGrpSpPr>
                <xdr:cNvPr id="43" name="グループ化 42">
                  <a:extLst>
                    <a:ext uri="{FF2B5EF4-FFF2-40B4-BE49-F238E27FC236}">
                      <a16:creationId xmlns:a16="http://schemas.microsoft.com/office/drawing/2014/main" id="{00000000-0008-0000-0200-00002B000000}"/>
                    </a:ext>
                  </a:extLst>
                </xdr:cNvPr>
                <xdr:cNvGrpSpPr/>
              </xdr:nvGrpSpPr>
              <xdr:grpSpPr>
                <a:xfrm>
                  <a:off x="0" y="2391833"/>
                  <a:ext cx="9998359" cy="4323292"/>
                  <a:chOff x="-23567" y="1915583"/>
                  <a:chExt cx="9998359" cy="4323292"/>
                </a:xfrm>
              </xdr:grpSpPr>
              <xdr:grpSp>
                <xdr:nvGrpSpPr>
                  <xdr:cNvPr id="45" name="グループ化 44">
                    <a:extLst>
                      <a:ext uri="{FF2B5EF4-FFF2-40B4-BE49-F238E27FC236}">
                        <a16:creationId xmlns:a16="http://schemas.microsoft.com/office/drawing/2014/main" id="{00000000-0008-0000-0200-00002D000000}"/>
                      </a:ext>
                    </a:extLst>
                  </xdr:cNvPr>
                  <xdr:cNvGrpSpPr/>
                </xdr:nvGrpSpPr>
                <xdr:grpSpPr>
                  <a:xfrm>
                    <a:off x="10584" y="1915583"/>
                    <a:ext cx="9964208" cy="4323292"/>
                    <a:chOff x="10584" y="1968500"/>
                    <a:chExt cx="9964208" cy="4323292"/>
                  </a:xfrm>
                </xdr:grpSpPr>
                <xdr:pic>
                  <xdr:nvPicPr>
                    <xdr:cNvPr id="55" name="図 54">
                      <a:extLst>
                        <a:ext uri="{FF2B5EF4-FFF2-40B4-BE49-F238E27FC236}">
                          <a16:creationId xmlns:a16="http://schemas.microsoft.com/office/drawing/2014/main" id="{00000000-0008-0000-0200-000037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0584" y="1968500"/>
                      <a:ext cx="9964208" cy="4323292"/>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56" name="テキスト ボックス 55">
                      <a:hlinkClick xmlns:r="http://schemas.openxmlformats.org/officeDocument/2006/relationships" r:id="rId15"/>
                      <a:extLst>
                        <a:ext uri="{FF2B5EF4-FFF2-40B4-BE49-F238E27FC236}">
                          <a16:creationId xmlns:a16="http://schemas.microsoft.com/office/drawing/2014/main" id="{00000000-0008-0000-0200-000038000000}"/>
                        </a:ext>
                      </a:extLst>
                    </xdr:cNvPr>
                    <xdr:cNvSpPr txBox="1"/>
                  </xdr:nvSpPr>
                  <xdr:spPr>
                    <a:xfrm>
                      <a:off x="9325750" y="4826001"/>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１東</a:t>
                      </a:r>
                    </a:p>
                  </xdr:txBody>
                </xdr:sp>
                <xdr:sp macro="" textlink="">
                  <xdr:nvSpPr>
                    <xdr:cNvPr id="57" name="テキスト ボックス 56">
                      <a:hlinkClick xmlns:r="http://schemas.openxmlformats.org/officeDocument/2006/relationships" r:id="rId16"/>
                      <a:extLst>
                        <a:ext uri="{FF2B5EF4-FFF2-40B4-BE49-F238E27FC236}">
                          <a16:creationId xmlns:a16="http://schemas.microsoft.com/office/drawing/2014/main" id="{00000000-0008-0000-0200-000039000000}"/>
                        </a:ext>
                      </a:extLst>
                    </xdr:cNvPr>
                    <xdr:cNvSpPr txBox="1"/>
                  </xdr:nvSpPr>
                  <xdr:spPr>
                    <a:xfrm>
                      <a:off x="7736415" y="4017249"/>
                      <a:ext cx="640452"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１西</a:t>
                      </a:r>
                    </a:p>
                  </xdr:txBody>
                </xdr:sp>
                <xdr:sp macro="" textlink="">
                  <xdr:nvSpPr>
                    <xdr:cNvPr id="58" name="テキスト ボックス 57">
                      <a:hlinkClick xmlns:r="http://schemas.openxmlformats.org/officeDocument/2006/relationships" r:id="rId17"/>
                      <a:extLst>
                        <a:ext uri="{FF2B5EF4-FFF2-40B4-BE49-F238E27FC236}">
                          <a16:creationId xmlns:a16="http://schemas.microsoft.com/office/drawing/2014/main" id="{00000000-0008-0000-0200-00003A000000}"/>
                        </a:ext>
                      </a:extLst>
                    </xdr:cNvPr>
                    <xdr:cNvSpPr txBox="1"/>
                  </xdr:nvSpPr>
                  <xdr:spPr>
                    <a:xfrm>
                      <a:off x="8532000" y="3720917"/>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１北</a:t>
                      </a:r>
                    </a:p>
                  </xdr:txBody>
                </xdr:sp>
                <xdr:sp macro="" textlink="">
                  <xdr:nvSpPr>
                    <xdr:cNvPr id="59" name="テキスト ボックス 58">
                      <a:hlinkClick xmlns:r="http://schemas.openxmlformats.org/officeDocument/2006/relationships" r:id="rId18"/>
                      <a:extLst>
                        <a:ext uri="{FF2B5EF4-FFF2-40B4-BE49-F238E27FC236}">
                          <a16:creationId xmlns:a16="http://schemas.microsoft.com/office/drawing/2014/main" id="{00000000-0008-0000-0200-00003B000000}"/>
                        </a:ext>
                      </a:extLst>
                    </xdr:cNvPr>
                    <xdr:cNvSpPr txBox="1"/>
                  </xdr:nvSpPr>
                  <xdr:spPr>
                    <a:xfrm>
                      <a:off x="8599733" y="5433483"/>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１南</a:t>
                      </a:r>
                    </a:p>
                  </xdr:txBody>
                </xdr:sp>
              </xdr:grpSp>
              <xdr:grpSp>
                <xdr:nvGrpSpPr>
                  <xdr:cNvPr id="46" name="グループ化 45">
                    <a:extLst>
                      <a:ext uri="{FF2B5EF4-FFF2-40B4-BE49-F238E27FC236}">
                        <a16:creationId xmlns:a16="http://schemas.microsoft.com/office/drawing/2014/main" id="{00000000-0008-0000-0200-00002E000000}"/>
                      </a:ext>
                    </a:extLst>
                  </xdr:cNvPr>
                  <xdr:cNvGrpSpPr/>
                </xdr:nvGrpSpPr>
                <xdr:grpSpPr>
                  <a:xfrm>
                    <a:off x="-23567" y="1987551"/>
                    <a:ext cx="6447650" cy="2292532"/>
                    <a:chOff x="-23567" y="1987551"/>
                    <a:chExt cx="6447650" cy="2292532"/>
                  </a:xfrm>
                </xdr:grpSpPr>
                <xdr:sp macro="" textlink="">
                  <xdr:nvSpPr>
                    <xdr:cNvPr id="47" name="テキスト ボックス 46">
                      <a:hlinkClick xmlns:r="http://schemas.openxmlformats.org/officeDocument/2006/relationships" r:id="rId19"/>
                      <a:extLst>
                        <a:ext uri="{FF2B5EF4-FFF2-40B4-BE49-F238E27FC236}">
                          <a16:creationId xmlns:a16="http://schemas.microsoft.com/office/drawing/2014/main" id="{00000000-0008-0000-0200-00002F000000}"/>
                        </a:ext>
                      </a:extLst>
                    </xdr:cNvPr>
                    <xdr:cNvSpPr txBox="1"/>
                  </xdr:nvSpPr>
                  <xdr:spPr>
                    <a:xfrm>
                      <a:off x="5869234" y="2777067"/>
                      <a:ext cx="554849"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2</a:t>
                      </a:r>
                      <a:r>
                        <a:rPr kumimoji="1" lang="ja-JP" altLang="en-US" sz="1800" b="1" cap="none" spc="0">
                          <a:ln w="0"/>
                          <a:solidFill>
                            <a:srgbClr val="FF0000"/>
                          </a:solidFill>
                          <a:effectLst/>
                        </a:rPr>
                        <a:t>東</a:t>
                      </a:r>
                    </a:p>
                  </xdr:txBody>
                </xdr:sp>
                <xdr:sp macro="" textlink="">
                  <xdr:nvSpPr>
                    <xdr:cNvPr id="48" name="テキスト ボックス 47">
                      <a:hlinkClick xmlns:r="http://schemas.openxmlformats.org/officeDocument/2006/relationships" r:id="rId20"/>
                      <a:extLst>
                        <a:ext uri="{FF2B5EF4-FFF2-40B4-BE49-F238E27FC236}">
                          <a16:creationId xmlns:a16="http://schemas.microsoft.com/office/drawing/2014/main" id="{00000000-0008-0000-0200-000030000000}"/>
                        </a:ext>
                      </a:extLst>
                    </xdr:cNvPr>
                    <xdr:cNvSpPr txBox="1"/>
                  </xdr:nvSpPr>
                  <xdr:spPr>
                    <a:xfrm>
                      <a:off x="5047968" y="1987551"/>
                      <a:ext cx="603134"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2</a:t>
                      </a:r>
                      <a:r>
                        <a:rPr kumimoji="1" lang="ja-JP" altLang="en-US" sz="1800" b="1" cap="none" spc="0">
                          <a:ln w="0"/>
                          <a:solidFill>
                            <a:srgbClr val="FF0000"/>
                          </a:solidFill>
                          <a:effectLst/>
                        </a:rPr>
                        <a:t>北</a:t>
                      </a:r>
                    </a:p>
                  </xdr:txBody>
                </xdr:sp>
                <xdr:sp macro="" textlink="">
                  <xdr:nvSpPr>
                    <xdr:cNvPr id="49" name="テキスト ボックス 48">
                      <a:hlinkClick xmlns:r="http://schemas.openxmlformats.org/officeDocument/2006/relationships" r:id="rId21"/>
                      <a:extLst>
                        <a:ext uri="{FF2B5EF4-FFF2-40B4-BE49-F238E27FC236}">
                          <a16:creationId xmlns:a16="http://schemas.microsoft.com/office/drawing/2014/main" id="{00000000-0008-0000-0200-000031000000}"/>
                        </a:ext>
                      </a:extLst>
                    </xdr:cNvPr>
                    <xdr:cNvSpPr txBox="1"/>
                  </xdr:nvSpPr>
                  <xdr:spPr>
                    <a:xfrm>
                      <a:off x="4131450" y="2732616"/>
                      <a:ext cx="554849"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2</a:t>
                      </a:r>
                      <a:r>
                        <a:rPr kumimoji="1" lang="ja-JP" altLang="en-US" sz="1800" b="1" cap="none" spc="0">
                          <a:ln w="0"/>
                          <a:solidFill>
                            <a:srgbClr val="FF0000"/>
                          </a:solidFill>
                          <a:effectLst/>
                        </a:rPr>
                        <a:t>西</a:t>
                      </a:r>
                    </a:p>
                  </xdr:txBody>
                </xdr:sp>
                <xdr:sp macro="" textlink="">
                  <xdr:nvSpPr>
                    <xdr:cNvPr id="50" name="テキスト ボックス 49">
                      <a:hlinkClick xmlns:r="http://schemas.openxmlformats.org/officeDocument/2006/relationships" r:id="rId22"/>
                      <a:extLst>
                        <a:ext uri="{FF2B5EF4-FFF2-40B4-BE49-F238E27FC236}">
                          <a16:creationId xmlns:a16="http://schemas.microsoft.com/office/drawing/2014/main" id="{00000000-0008-0000-0200-000032000000}"/>
                        </a:ext>
                      </a:extLst>
                    </xdr:cNvPr>
                    <xdr:cNvSpPr txBox="1"/>
                  </xdr:nvSpPr>
                  <xdr:spPr>
                    <a:xfrm>
                      <a:off x="4961184" y="3297767"/>
                      <a:ext cx="554849"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2</a:t>
                      </a:r>
                      <a:r>
                        <a:rPr kumimoji="1" lang="ja-JP" altLang="en-US" sz="1800" b="1" cap="none" spc="0">
                          <a:ln w="0"/>
                          <a:solidFill>
                            <a:srgbClr val="FF0000"/>
                          </a:solidFill>
                          <a:effectLst/>
                        </a:rPr>
                        <a:t>南</a:t>
                      </a:r>
                    </a:p>
                  </xdr:txBody>
                </xdr:sp>
                <xdr:sp macro="" textlink="">
                  <xdr:nvSpPr>
                    <xdr:cNvPr id="51" name="テキスト ボックス 50">
                      <a:hlinkClick xmlns:r="http://schemas.openxmlformats.org/officeDocument/2006/relationships" r:id="rId23"/>
                      <a:extLst>
                        <a:ext uri="{FF2B5EF4-FFF2-40B4-BE49-F238E27FC236}">
                          <a16:creationId xmlns:a16="http://schemas.microsoft.com/office/drawing/2014/main" id="{00000000-0008-0000-0200-000033000000}"/>
                        </a:ext>
                      </a:extLst>
                    </xdr:cNvPr>
                    <xdr:cNvSpPr txBox="1"/>
                  </xdr:nvSpPr>
                  <xdr:spPr>
                    <a:xfrm>
                      <a:off x="554283" y="2245785"/>
                      <a:ext cx="616315"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3</a:t>
                      </a:r>
                      <a:r>
                        <a:rPr kumimoji="1" lang="ja-JP" altLang="en-US" sz="1800" b="1" cap="none" spc="0">
                          <a:ln w="0"/>
                          <a:solidFill>
                            <a:srgbClr val="FF0000"/>
                          </a:solidFill>
                          <a:effectLst/>
                        </a:rPr>
                        <a:t>北</a:t>
                      </a:r>
                    </a:p>
                  </xdr:txBody>
                </xdr:sp>
                <xdr:sp macro="" textlink="">
                  <xdr:nvSpPr>
                    <xdr:cNvPr id="52" name="テキスト ボックス 51">
                      <a:hlinkClick xmlns:r="http://schemas.openxmlformats.org/officeDocument/2006/relationships" r:id="rId24"/>
                      <a:extLst>
                        <a:ext uri="{FF2B5EF4-FFF2-40B4-BE49-F238E27FC236}">
                          <a16:creationId xmlns:a16="http://schemas.microsoft.com/office/drawing/2014/main" id="{00000000-0008-0000-0200-000034000000}"/>
                        </a:ext>
                      </a:extLst>
                    </xdr:cNvPr>
                    <xdr:cNvSpPr txBox="1"/>
                  </xdr:nvSpPr>
                  <xdr:spPr>
                    <a:xfrm>
                      <a:off x="-23567" y="3149600"/>
                      <a:ext cx="563317"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3</a:t>
                      </a:r>
                      <a:r>
                        <a:rPr kumimoji="1" lang="ja-JP" altLang="en-US" sz="1800" b="1" cap="none" spc="0">
                          <a:ln w="0"/>
                          <a:solidFill>
                            <a:srgbClr val="FF0000"/>
                          </a:solidFill>
                          <a:effectLst/>
                        </a:rPr>
                        <a:t>西</a:t>
                      </a:r>
                    </a:p>
                  </xdr:txBody>
                </xdr:sp>
                <xdr:sp macro="" textlink="">
                  <xdr:nvSpPr>
                    <xdr:cNvPr id="53" name="テキスト ボックス 52">
                      <a:hlinkClick xmlns:r="http://schemas.openxmlformats.org/officeDocument/2006/relationships" r:id="rId25"/>
                      <a:extLst>
                        <a:ext uri="{FF2B5EF4-FFF2-40B4-BE49-F238E27FC236}">
                          <a16:creationId xmlns:a16="http://schemas.microsoft.com/office/drawing/2014/main" id="{00000000-0008-0000-0200-000035000000}"/>
                        </a:ext>
                      </a:extLst>
                    </xdr:cNvPr>
                    <xdr:cNvSpPr txBox="1"/>
                  </xdr:nvSpPr>
                  <xdr:spPr>
                    <a:xfrm>
                      <a:off x="509834" y="3884083"/>
                      <a:ext cx="569665"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3</a:t>
                      </a:r>
                      <a:r>
                        <a:rPr kumimoji="1" lang="ja-JP" altLang="en-US" sz="1800" b="1" cap="none" spc="0">
                          <a:ln w="0"/>
                          <a:solidFill>
                            <a:srgbClr val="FF0000"/>
                          </a:solidFill>
                          <a:effectLst/>
                        </a:rPr>
                        <a:t>南</a:t>
                      </a:r>
                    </a:p>
                  </xdr:txBody>
                </xdr:sp>
                <xdr:sp macro="" textlink="">
                  <xdr:nvSpPr>
                    <xdr:cNvPr id="54" name="テキスト ボックス 53">
                      <a:hlinkClick xmlns:r="http://schemas.openxmlformats.org/officeDocument/2006/relationships" r:id="rId26"/>
                      <a:extLst>
                        <a:ext uri="{FF2B5EF4-FFF2-40B4-BE49-F238E27FC236}">
                          <a16:creationId xmlns:a16="http://schemas.microsoft.com/office/drawing/2014/main" id="{00000000-0008-0000-0200-000036000000}"/>
                        </a:ext>
                      </a:extLst>
                    </xdr:cNvPr>
                    <xdr:cNvSpPr txBox="1"/>
                  </xdr:nvSpPr>
                  <xdr:spPr>
                    <a:xfrm>
                      <a:off x="1259134" y="3056467"/>
                      <a:ext cx="635777"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3</a:t>
                      </a:r>
                      <a:r>
                        <a:rPr kumimoji="1" lang="ja-JP" altLang="en-US" sz="1800" b="1" cap="none" spc="0">
                          <a:ln w="0"/>
                          <a:solidFill>
                            <a:srgbClr val="FF0000"/>
                          </a:solidFill>
                          <a:effectLst/>
                        </a:rPr>
                        <a:t>東</a:t>
                      </a:r>
                    </a:p>
                  </xdr:txBody>
                </xdr:sp>
              </xdr:grpSp>
            </xdr:grpSp>
            <xdr:pic>
              <xdr:nvPicPr>
                <xdr:cNvPr id="44" name="図 43">
                  <a:extLst>
                    <a:ext uri="{FF2B5EF4-FFF2-40B4-BE49-F238E27FC236}">
                      <a16:creationId xmlns:a16="http://schemas.microsoft.com/office/drawing/2014/main" id="{00000000-0008-0000-0200-00002C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836334" y="3460750"/>
                  <a:ext cx="571500" cy="267758"/>
                </a:xfrm>
                <a:prstGeom prst="rect">
                  <a:avLst/>
                </a:prstGeom>
                <a:noFill/>
                <a:extLst>
                  <a:ext uri="{909E8E84-426E-40DD-AFC4-6F175D3DCCD1}">
                    <a14:hiddenFill xmlns:a14="http://schemas.microsoft.com/office/drawing/2010/main">
                      <a:solidFill>
                        <a:srgbClr val="FFFFFF"/>
                      </a:solidFill>
                    </a14:hiddenFill>
                  </a:ext>
                </a:extLst>
              </xdr:spPr>
            </xdr:pic>
          </xdr:grpSp>
          <xdr:sp macro="" textlink="">
            <xdr:nvSpPr>
              <xdr:cNvPr id="40" name="フローチャート: 結合子 39">
                <a:extLst>
                  <a:ext uri="{FF2B5EF4-FFF2-40B4-BE49-F238E27FC236}">
                    <a16:creationId xmlns:a16="http://schemas.microsoft.com/office/drawing/2014/main" id="{00000000-0008-0000-0200-000028000000}"/>
                  </a:ext>
                </a:extLst>
              </xdr:cNvPr>
              <xdr:cNvSpPr/>
            </xdr:nvSpPr>
            <xdr:spPr>
              <a:xfrm>
                <a:off x="8636000" y="4857750"/>
                <a:ext cx="624416" cy="571500"/>
              </a:xfrm>
              <a:prstGeom prst="flowChartConnector">
                <a:avLst/>
              </a:prstGeom>
              <a:noFill/>
              <a:ln w="38100">
                <a:solidFill>
                  <a:srgbClr val="C0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1" name="フローチャート: 結合子 40">
                <a:extLst>
                  <a:ext uri="{FF2B5EF4-FFF2-40B4-BE49-F238E27FC236}">
                    <a16:creationId xmlns:a16="http://schemas.microsoft.com/office/drawing/2014/main" id="{00000000-0008-0000-0200-000029000000}"/>
                  </a:ext>
                </a:extLst>
              </xdr:cNvPr>
              <xdr:cNvSpPr/>
            </xdr:nvSpPr>
            <xdr:spPr>
              <a:xfrm>
                <a:off x="4978400" y="3020484"/>
                <a:ext cx="624416" cy="582083"/>
              </a:xfrm>
              <a:prstGeom prst="flowChartConnector">
                <a:avLst/>
              </a:prstGeom>
              <a:noFill/>
              <a:ln w="38100">
                <a:solidFill>
                  <a:srgbClr val="C0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2" name="フローチャート: 結合子 41">
                <a:extLst>
                  <a:ext uri="{FF2B5EF4-FFF2-40B4-BE49-F238E27FC236}">
                    <a16:creationId xmlns:a16="http://schemas.microsoft.com/office/drawing/2014/main" id="{00000000-0008-0000-0200-00002A000000}"/>
                  </a:ext>
                </a:extLst>
              </xdr:cNvPr>
              <xdr:cNvSpPr/>
            </xdr:nvSpPr>
            <xdr:spPr>
              <a:xfrm>
                <a:off x="558800" y="3511550"/>
                <a:ext cx="624416" cy="582083"/>
              </a:xfrm>
              <a:prstGeom prst="flowChartConnector">
                <a:avLst/>
              </a:prstGeom>
              <a:noFill/>
              <a:ln w="38100">
                <a:solidFill>
                  <a:srgbClr val="C0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pic>
          <xdr:nvPicPr>
            <xdr:cNvPr id="38" name="図 37">
              <a:extLst>
                <a:ext uri="{FF2B5EF4-FFF2-40B4-BE49-F238E27FC236}">
                  <a16:creationId xmlns:a16="http://schemas.microsoft.com/office/drawing/2014/main" id="{00000000-0008-0000-0200-000026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7630585" y="4245885"/>
              <a:ext cx="529166" cy="482748"/>
            </a:xfrm>
            <a:prstGeom prst="rect">
              <a:avLst/>
            </a:prstGeom>
            <a:noFill/>
            <a:extLst>
              <a:ext uri="{909E8E84-426E-40DD-AFC4-6F175D3DCCD1}">
                <a14:hiddenFill xmlns:a14="http://schemas.microsoft.com/office/drawing/2010/main">
                  <a:solidFill>
                    <a:srgbClr val="FFFFFF"/>
                  </a:solidFill>
                </a14:hiddenFill>
              </a:ext>
            </a:extLst>
          </xdr:spPr>
        </xdr:pic>
      </xdr:grpSp>
      <xdr:sp macro="" textlink="">
        <xdr:nvSpPr>
          <xdr:cNvPr id="35" name="円/楕円 34">
            <a:extLst>
              <a:ext uri="{FF2B5EF4-FFF2-40B4-BE49-F238E27FC236}">
                <a16:creationId xmlns:a16="http://schemas.microsoft.com/office/drawing/2014/main" id="{00000000-0008-0000-0200-000023000000}"/>
              </a:ext>
            </a:extLst>
          </xdr:cNvPr>
          <xdr:cNvSpPr/>
        </xdr:nvSpPr>
        <xdr:spPr>
          <a:xfrm rot="21194089">
            <a:off x="3429058" y="3937969"/>
            <a:ext cx="819634" cy="296333"/>
          </a:xfrm>
          <a:prstGeom prst="ellipse">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6" name="円/楕円 35">
            <a:extLst>
              <a:ext uri="{FF2B5EF4-FFF2-40B4-BE49-F238E27FC236}">
                <a16:creationId xmlns:a16="http://schemas.microsoft.com/office/drawing/2014/main" id="{00000000-0008-0000-0200-000024000000}"/>
              </a:ext>
            </a:extLst>
          </xdr:cNvPr>
          <xdr:cNvSpPr/>
        </xdr:nvSpPr>
        <xdr:spPr>
          <a:xfrm rot="2061872">
            <a:off x="7465539" y="4365538"/>
            <a:ext cx="819634" cy="296333"/>
          </a:xfrm>
          <a:prstGeom prst="ellipse">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12</xdr:col>
      <xdr:colOff>306791</xdr:colOff>
      <xdr:row>134</xdr:row>
      <xdr:rowOff>28636</xdr:rowOff>
    </xdr:from>
    <xdr:to>
      <xdr:col>13</xdr:col>
      <xdr:colOff>327957</xdr:colOff>
      <xdr:row>137</xdr:row>
      <xdr:rowOff>36357</xdr:rowOff>
    </xdr:to>
    <xdr:sp macro="" textlink="">
      <xdr:nvSpPr>
        <xdr:cNvPr id="60" name="円/楕円 59">
          <a:extLst>
            <a:ext uri="{FF2B5EF4-FFF2-40B4-BE49-F238E27FC236}">
              <a16:creationId xmlns:a16="http://schemas.microsoft.com/office/drawing/2014/main" id="{00000000-0008-0000-0200-00003C000000}"/>
            </a:ext>
          </a:extLst>
        </xdr:cNvPr>
        <xdr:cNvSpPr/>
      </xdr:nvSpPr>
      <xdr:spPr>
        <a:xfrm>
          <a:off x="9612716" y="23869711"/>
          <a:ext cx="706966" cy="522071"/>
        </a:xfrm>
        <a:prstGeom prst="ellipse">
          <a:avLst/>
        </a:prstGeom>
        <a:noFill/>
        <a:ln w="38100">
          <a:solidFill>
            <a:srgbClr val="C0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601923</xdr:colOff>
      <xdr:row>126</xdr:row>
      <xdr:rowOff>51374</xdr:rowOff>
    </xdr:from>
    <xdr:to>
      <xdr:col>8</xdr:col>
      <xdr:colOff>559780</xdr:colOff>
      <xdr:row>129</xdr:row>
      <xdr:rowOff>133677</xdr:rowOff>
    </xdr:to>
    <xdr:sp macro="" textlink="">
      <xdr:nvSpPr>
        <xdr:cNvPr id="61" name="円/楕円 60">
          <a:extLst>
            <a:ext uri="{FF2B5EF4-FFF2-40B4-BE49-F238E27FC236}">
              <a16:creationId xmlns:a16="http://schemas.microsoft.com/office/drawing/2014/main" id="{00000000-0008-0000-0200-00003D000000}"/>
            </a:ext>
          </a:extLst>
        </xdr:cNvPr>
        <xdr:cNvSpPr/>
      </xdr:nvSpPr>
      <xdr:spPr>
        <a:xfrm>
          <a:off x="6164523" y="22520849"/>
          <a:ext cx="805582" cy="596653"/>
        </a:xfrm>
        <a:prstGeom prst="ellipse">
          <a:avLst/>
        </a:prstGeom>
        <a:noFill/>
        <a:ln w="38100">
          <a:solidFill>
            <a:srgbClr val="C0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320932</xdr:colOff>
      <xdr:row>116</xdr:row>
      <xdr:rowOff>86725</xdr:rowOff>
    </xdr:from>
    <xdr:to>
      <xdr:col>3</xdr:col>
      <xdr:colOff>278787</xdr:colOff>
      <xdr:row>119</xdr:row>
      <xdr:rowOff>169027</xdr:rowOff>
    </xdr:to>
    <xdr:sp macro="" textlink="">
      <xdr:nvSpPr>
        <xdr:cNvPr id="62" name="円/楕円 61">
          <a:extLst>
            <a:ext uri="{FF2B5EF4-FFF2-40B4-BE49-F238E27FC236}">
              <a16:creationId xmlns:a16="http://schemas.microsoft.com/office/drawing/2014/main" id="{00000000-0008-0000-0200-00003E000000}"/>
            </a:ext>
          </a:extLst>
        </xdr:cNvPr>
        <xdr:cNvSpPr/>
      </xdr:nvSpPr>
      <xdr:spPr>
        <a:xfrm>
          <a:off x="2197357" y="20841700"/>
          <a:ext cx="643655" cy="596652"/>
        </a:xfrm>
        <a:prstGeom prst="ellipse">
          <a:avLst/>
        </a:prstGeom>
        <a:noFill/>
        <a:ln w="38100">
          <a:solidFill>
            <a:srgbClr val="C0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337878</xdr:colOff>
      <xdr:row>117</xdr:row>
      <xdr:rowOff>130497</xdr:rowOff>
    </xdr:from>
    <xdr:to>
      <xdr:col>5</xdr:col>
      <xdr:colOff>33867</xdr:colOff>
      <xdr:row>119</xdr:row>
      <xdr:rowOff>134121</xdr:rowOff>
    </xdr:to>
    <xdr:sp macro="" textlink="">
      <xdr:nvSpPr>
        <xdr:cNvPr id="63" name="テキスト ボックス 62">
          <a:hlinkClick xmlns:r="http://schemas.openxmlformats.org/officeDocument/2006/relationships" r:id="rId28"/>
          <a:extLst>
            <a:ext uri="{FF2B5EF4-FFF2-40B4-BE49-F238E27FC236}">
              <a16:creationId xmlns:a16="http://schemas.microsoft.com/office/drawing/2014/main" id="{00000000-0008-0000-0200-00003F000000}"/>
            </a:ext>
          </a:extLst>
        </xdr:cNvPr>
        <xdr:cNvSpPr txBox="1"/>
      </xdr:nvSpPr>
      <xdr:spPr>
        <a:xfrm>
          <a:off x="2900103" y="21056922"/>
          <a:ext cx="1067589"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１０２東</a:t>
          </a:r>
        </a:p>
      </xdr:txBody>
    </xdr:sp>
    <xdr:clientData/>
  </xdr:twoCellAnchor>
  <xdr:twoCellAnchor>
    <xdr:from>
      <xdr:col>8</xdr:col>
      <xdr:colOff>521793</xdr:colOff>
      <xdr:row>127</xdr:row>
      <xdr:rowOff>50397</xdr:rowOff>
    </xdr:from>
    <xdr:to>
      <xdr:col>10</xdr:col>
      <xdr:colOff>85077</xdr:colOff>
      <xdr:row>129</xdr:row>
      <xdr:rowOff>54021</xdr:rowOff>
    </xdr:to>
    <xdr:sp macro="" textlink="">
      <xdr:nvSpPr>
        <xdr:cNvPr id="64" name="テキスト ボックス 63">
          <a:hlinkClick xmlns:r="http://schemas.openxmlformats.org/officeDocument/2006/relationships" r:id="rId29"/>
          <a:extLst>
            <a:ext uri="{FF2B5EF4-FFF2-40B4-BE49-F238E27FC236}">
              <a16:creationId xmlns:a16="http://schemas.microsoft.com/office/drawing/2014/main" id="{00000000-0008-0000-0200-000040000000}"/>
            </a:ext>
          </a:extLst>
        </xdr:cNvPr>
        <xdr:cNvSpPr txBox="1"/>
      </xdr:nvSpPr>
      <xdr:spPr>
        <a:xfrm>
          <a:off x="6932118" y="22691322"/>
          <a:ext cx="1087284"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１０１東</a:t>
          </a:r>
        </a:p>
      </xdr:txBody>
    </xdr:sp>
    <xdr:clientData/>
  </xdr:twoCellAnchor>
  <xdr:twoCellAnchor>
    <xdr:from>
      <xdr:col>13</xdr:col>
      <xdr:colOff>283641</xdr:colOff>
      <xdr:row>135</xdr:row>
      <xdr:rowOff>4217</xdr:rowOff>
    </xdr:from>
    <xdr:to>
      <xdr:col>15</xdr:col>
      <xdr:colOff>42333</xdr:colOff>
      <xdr:row>137</xdr:row>
      <xdr:rowOff>7841</xdr:rowOff>
    </xdr:to>
    <xdr:sp macro="" textlink="">
      <xdr:nvSpPr>
        <xdr:cNvPr id="65" name="テキスト ボックス 64">
          <a:hlinkClick xmlns:r="http://schemas.openxmlformats.org/officeDocument/2006/relationships" r:id="rId30"/>
          <a:extLst>
            <a:ext uri="{FF2B5EF4-FFF2-40B4-BE49-F238E27FC236}">
              <a16:creationId xmlns:a16="http://schemas.microsoft.com/office/drawing/2014/main" id="{00000000-0008-0000-0200-000041000000}"/>
            </a:ext>
          </a:extLst>
        </xdr:cNvPr>
        <xdr:cNvSpPr txBox="1"/>
      </xdr:nvSpPr>
      <xdr:spPr>
        <a:xfrm>
          <a:off x="10275366" y="24016742"/>
          <a:ext cx="1130292"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１００東</a:t>
          </a:r>
        </a:p>
      </xdr:txBody>
    </xdr:sp>
    <xdr:clientData/>
  </xdr:twoCellAnchor>
  <xdr:twoCellAnchor>
    <xdr:from>
      <xdr:col>10</xdr:col>
      <xdr:colOff>516467</xdr:colOff>
      <xdr:row>133</xdr:row>
      <xdr:rowOff>10435</xdr:rowOff>
    </xdr:from>
    <xdr:to>
      <xdr:col>12</xdr:col>
      <xdr:colOff>216048</xdr:colOff>
      <xdr:row>135</xdr:row>
      <xdr:rowOff>14059</xdr:rowOff>
    </xdr:to>
    <xdr:sp macro="" textlink="">
      <xdr:nvSpPr>
        <xdr:cNvPr id="66" name="テキスト ボックス 65">
          <a:hlinkClick xmlns:r="http://schemas.openxmlformats.org/officeDocument/2006/relationships" r:id="rId31"/>
          <a:extLst>
            <a:ext uri="{FF2B5EF4-FFF2-40B4-BE49-F238E27FC236}">
              <a16:creationId xmlns:a16="http://schemas.microsoft.com/office/drawing/2014/main" id="{00000000-0008-0000-0200-000042000000}"/>
            </a:ext>
          </a:extLst>
        </xdr:cNvPr>
        <xdr:cNvSpPr txBox="1"/>
      </xdr:nvSpPr>
      <xdr:spPr>
        <a:xfrm>
          <a:off x="8450792" y="23680060"/>
          <a:ext cx="1071181"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１００西</a:t>
          </a:r>
        </a:p>
      </xdr:txBody>
    </xdr:sp>
    <xdr:clientData/>
  </xdr:twoCellAnchor>
  <xdr:twoCellAnchor>
    <xdr:from>
      <xdr:col>12</xdr:col>
      <xdr:colOff>123191</xdr:colOff>
      <xdr:row>137</xdr:row>
      <xdr:rowOff>85365</xdr:rowOff>
    </xdr:from>
    <xdr:to>
      <xdr:col>13</xdr:col>
      <xdr:colOff>440267</xdr:colOff>
      <xdr:row>139</xdr:row>
      <xdr:rowOff>88989</xdr:rowOff>
    </xdr:to>
    <xdr:sp macro="" textlink="">
      <xdr:nvSpPr>
        <xdr:cNvPr id="67" name="テキスト ボックス 66">
          <a:hlinkClick xmlns:r="http://schemas.openxmlformats.org/officeDocument/2006/relationships" r:id="rId32"/>
          <a:extLst>
            <a:ext uri="{FF2B5EF4-FFF2-40B4-BE49-F238E27FC236}">
              <a16:creationId xmlns:a16="http://schemas.microsoft.com/office/drawing/2014/main" id="{00000000-0008-0000-0200-000043000000}"/>
            </a:ext>
          </a:extLst>
        </xdr:cNvPr>
        <xdr:cNvSpPr txBox="1"/>
      </xdr:nvSpPr>
      <xdr:spPr>
        <a:xfrm>
          <a:off x="9429116" y="24440790"/>
          <a:ext cx="1002876"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１００南</a:t>
          </a:r>
        </a:p>
      </xdr:txBody>
    </xdr:sp>
    <xdr:clientData/>
  </xdr:twoCellAnchor>
  <xdr:twoCellAnchor>
    <xdr:from>
      <xdr:col>12</xdr:col>
      <xdr:colOff>496721</xdr:colOff>
      <xdr:row>131</xdr:row>
      <xdr:rowOff>116434</xdr:rowOff>
    </xdr:from>
    <xdr:to>
      <xdr:col>14</xdr:col>
      <xdr:colOff>245532</xdr:colOff>
      <xdr:row>133</xdr:row>
      <xdr:rowOff>120058</xdr:rowOff>
    </xdr:to>
    <xdr:sp macro="" textlink="">
      <xdr:nvSpPr>
        <xdr:cNvPr id="68" name="テキスト ボックス 67">
          <a:hlinkClick xmlns:r="http://schemas.openxmlformats.org/officeDocument/2006/relationships" r:id="rId33"/>
          <a:extLst>
            <a:ext uri="{FF2B5EF4-FFF2-40B4-BE49-F238E27FC236}">
              <a16:creationId xmlns:a16="http://schemas.microsoft.com/office/drawing/2014/main" id="{00000000-0008-0000-0200-000044000000}"/>
            </a:ext>
          </a:extLst>
        </xdr:cNvPr>
        <xdr:cNvSpPr txBox="1"/>
      </xdr:nvSpPr>
      <xdr:spPr>
        <a:xfrm>
          <a:off x="9802646" y="23443159"/>
          <a:ext cx="1120411"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１００北</a:t>
          </a:r>
        </a:p>
      </xdr:txBody>
    </xdr:sp>
    <xdr:clientData/>
  </xdr:twoCellAnchor>
  <xdr:twoCellAnchor>
    <xdr:from>
      <xdr:col>7</xdr:col>
      <xdr:colOff>63783</xdr:colOff>
      <xdr:row>129</xdr:row>
      <xdr:rowOff>142851</xdr:rowOff>
    </xdr:from>
    <xdr:to>
      <xdr:col>8</xdr:col>
      <xdr:colOff>295985</xdr:colOff>
      <xdr:row>131</xdr:row>
      <xdr:rowOff>146475</xdr:rowOff>
    </xdr:to>
    <xdr:sp macro="" textlink="">
      <xdr:nvSpPr>
        <xdr:cNvPr id="69" name="テキスト ボックス 68">
          <a:hlinkClick xmlns:r="http://schemas.openxmlformats.org/officeDocument/2006/relationships" r:id="rId34"/>
          <a:extLst>
            <a:ext uri="{FF2B5EF4-FFF2-40B4-BE49-F238E27FC236}">
              <a16:creationId xmlns:a16="http://schemas.microsoft.com/office/drawing/2014/main" id="{00000000-0008-0000-0200-000045000000}"/>
            </a:ext>
          </a:extLst>
        </xdr:cNvPr>
        <xdr:cNvSpPr txBox="1"/>
      </xdr:nvSpPr>
      <xdr:spPr>
        <a:xfrm>
          <a:off x="5626383" y="23126676"/>
          <a:ext cx="1079927"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１０１南</a:t>
          </a:r>
        </a:p>
      </xdr:txBody>
    </xdr:sp>
    <xdr:clientData/>
  </xdr:twoCellAnchor>
  <xdr:twoCellAnchor>
    <xdr:from>
      <xdr:col>8</xdr:col>
      <xdr:colOff>249559</xdr:colOff>
      <xdr:row>123</xdr:row>
      <xdr:rowOff>120368</xdr:rowOff>
    </xdr:from>
    <xdr:to>
      <xdr:col>9</xdr:col>
      <xdr:colOff>528187</xdr:colOff>
      <xdr:row>125</xdr:row>
      <xdr:rowOff>123992</xdr:rowOff>
    </xdr:to>
    <xdr:sp macro="" textlink="">
      <xdr:nvSpPr>
        <xdr:cNvPr id="70" name="テキスト ボックス 69">
          <a:hlinkClick xmlns:r="http://schemas.openxmlformats.org/officeDocument/2006/relationships" r:id="rId35"/>
          <a:extLst>
            <a:ext uri="{FF2B5EF4-FFF2-40B4-BE49-F238E27FC236}">
              <a16:creationId xmlns:a16="http://schemas.microsoft.com/office/drawing/2014/main" id="{00000000-0008-0000-0200-000046000000}"/>
            </a:ext>
          </a:extLst>
        </xdr:cNvPr>
        <xdr:cNvSpPr txBox="1"/>
      </xdr:nvSpPr>
      <xdr:spPr>
        <a:xfrm>
          <a:off x="6659884" y="22075493"/>
          <a:ext cx="1116828"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１０１北</a:t>
          </a:r>
        </a:p>
      </xdr:txBody>
    </xdr:sp>
    <xdr:clientData/>
  </xdr:twoCellAnchor>
  <xdr:twoCellAnchor>
    <xdr:from>
      <xdr:col>1</xdr:col>
      <xdr:colOff>200578</xdr:colOff>
      <xdr:row>114</xdr:row>
      <xdr:rowOff>174662</xdr:rowOff>
    </xdr:from>
    <xdr:to>
      <xdr:col>2</xdr:col>
      <xdr:colOff>405347</xdr:colOff>
      <xdr:row>116</xdr:row>
      <xdr:rowOff>130661</xdr:rowOff>
    </xdr:to>
    <xdr:sp macro="" textlink="">
      <xdr:nvSpPr>
        <xdr:cNvPr id="71" name="テキスト ボックス 70">
          <a:hlinkClick xmlns:r="http://schemas.openxmlformats.org/officeDocument/2006/relationships" r:id="rId36"/>
          <a:extLst>
            <a:ext uri="{FF2B5EF4-FFF2-40B4-BE49-F238E27FC236}">
              <a16:creationId xmlns:a16="http://schemas.microsoft.com/office/drawing/2014/main" id="{00000000-0008-0000-0200-000047000000}"/>
            </a:ext>
          </a:extLst>
        </xdr:cNvPr>
        <xdr:cNvSpPr txBox="1"/>
      </xdr:nvSpPr>
      <xdr:spPr>
        <a:xfrm>
          <a:off x="1248328" y="20510537"/>
          <a:ext cx="1033444" cy="375099"/>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１０２西</a:t>
          </a:r>
        </a:p>
      </xdr:txBody>
    </xdr:sp>
    <xdr:clientData/>
  </xdr:twoCellAnchor>
  <xdr:twoCellAnchor>
    <xdr:from>
      <xdr:col>1</xdr:col>
      <xdr:colOff>274440</xdr:colOff>
      <xdr:row>119</xdr:row>
      <xdr:rowOff>105102</xdr:rowOff>
    </xdr:from>
    <xdr:to>
      <xdr:col>2</xdr:col>
      <xdr:colOff>504533</xdr:colOff>
      <xdr:row>121</xdr:row>
      <xdr:rowOff>108726</xdr:rowOff>
    </xdr:to>
    <xdr:sp macro="" textlink="">
      <xdr:nvSpPr>
        <xdr:cNvPr id="72" name="テキスト ボックス 71">
          <a:hlinkClick xmlns:r="http://schemas.openxmlformats.org/officeDocument/2006/relationships" r:id="rId37"/>
          <a:extLst>
            <a:ext uri="{FF2B5EF4-FFF2-40B4-BE49-F238E27FC236}">
              <a16:creationId xmlns:a16="http://schemas.microsoft.com/office/drawing/2014/main" id="{00000000-0008-0000-0200-000048000000}"/>
            </a:ext>
          </a:extLst>
        </xdr:cNvPr>
        <xdr:cNvSpPr txBox="1"/>
      </xdr:nvSpPr>
      <xdr:spPr>
        <a:xfrm>
          <a:off x="1322190" y="21374427"/>
          <a:ext cx="1058768"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１０２南</a:t>
          </a:r>
        </a:p>
      </xdr:txBody>
    </xdr:sp>
    <xdr:clientData/>
  </xdr:twoCellAnchor>
  <xdr:twoCellAnchor>
    <xdr:from>
      <xdr:col>3</xdr:col>
      <xdr:colOff>2913</xdr:colOff>
      <xdr:row>114</xdr:row>
      <xdr:rowOff>23369</xdr:rowOff>
    </xdr:from>
    <xdr:to>
      <xdr:col>4</xdr:col>
      <xdr:colOff>330200</xdr:colOff>
      <xdr:row>115</xdr:row>
      <xdr:rowOff>150818</xdr:rowOff>
    </xdr:to>
    <xdr:sp macro="" textlink="">
      <xdr:nvSpPr>
        <xdr:cNvPr id="73" name="テキスト ボックス 72">
          <a:hlinkClick xmlns:r="http://schemas.openxmlformats.org/officeDocument/2006/relationships" r:id="rId38"/>
          <a:extLst>
            <a:ext uri="{FF2B5EF4-FFF2-40B4-BE49-F238E27FC236}">
              <a16:creationId xmlns:a16="http://schemas.microsoft.com/office/drawing/2014/main" id="{00000000-0008-0000-0200-000049000000}"/>
            </a:ext>
          </a:extLst>
        </xdr:cNvPr>
        <xdr:cNvSpPr txBox="1"/>
      </xdr:nvSpPr>
      <xdr:spPr>
        <a:xfrm>
          <a:off x="2565138" y="20359244"/>
          <a:ext cx="1013087" cy="36557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１０２北</a:t>
          </a:r>
        </a:p>
      </xdr:txBody>
    </xdr:sp>
    <xdr:clientData/>
  </xdr:twoCellAnchor>
  <xdr:twoCellAnchor>
    <xdr:from>
      <xdr:col>6</xdr:col>
      <xdr:colOff>399266</xdr:colOff>
      <xdr:row>124</xdr:row>
      <xdr:rowOff>78903</xdr:rowOff>
    </xdr:from>
    <xdr:to>
      <xdr:col>7</xdr:col>
      <xdr:colOff>623026</xdr:colOff>
      <xdr:row>126</xdr:row>
      <xdr:rowOff>82527</xdr:rowOff>
    </xdr:to>
    <xdr:sp macro="" textlink="">
      <xdr:nvSpPr>
        <xdr:cNvPr id="74" name="テキスト ボックス 73">
          <a:hlinkClick xmlns:r="http://schemas.openxmlformats.org/officeDocument/2006/relationships" r:id="rId39"/>
          <a:extLst>
            <a:ext uri="{FF2B5EF4-FFF2-40B4-BE49-F238E27FC236}">
              <a16:creationId xmlns:a16="http://schemas.microsoft.com/office/drawing/2014/main" id="{00000000-0008-0000-0200-00004A000000}"/>
            </a:ext>
          </a:extLst>
        </xdr:cNvPr>
        <xdr:cNvSpPr txBox="1"/>
      </xdr:nvSpPr>
      <xdr:spPr>
        <a:xfrm>
          <a:off x="5142716" y="22205478"/>
          <a:ext cx="1042910"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１０１西</a:t>
          </a:r>
        </a:p>
      </xdr:txBody>
    </xdr:sp>
    <xdr:clientData/>
  </xdr:twoCellAnchor>
  <xdr:twoCellAnchor>
    <xdr:from>
      <xdr:col>5</xdr:col>
      <xdr:colOff>333312</xdr:colOff>
      <xdr:row>122</xdr:row>
      <xdr:rowOff>108664</xdr:rowOff>
    </xdr:from>
    <xdr:to>
      <xdr:col>6</xdr:col>
      <xdr:colOff>549968</xdr:colOff>
      <xdr:row>123</xdr:row>
      <xdr:rowOff>143952</xdr:rowOff>
    </xdr:to>
    <xdr:sp macro="" textlink="">
      <xdr:nvSpPr>
        <xdr:cNvPr id="75" name="テキスト ボックス 74">
          <a:extLst>
            <a:ext uri="{FF2B5EF4-FFF2-40B4-BE49-F238E27FC236}">
              <a16:creationId xmlns:a16="http://schemas.microsoft.com/office/drawing/2014/main" id="{00000000-0008-0000-0200-00004B000000}"/>
            </a:ext>
          </a:extLst>
        </xdr:cNvPr>
        <xdr:cNvSpPr txBox="1"/>
      </xdr:nvSpPr>
      <xdr:spPr>
        <a:xfrm rot="1672259">
          <a:off x="4267137" y="21892339"/>
          <a:ext cx="1026281" cy="20673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白石藻岩通</a:t>
          </a:r>
        </a:p>
      </xdr:txBody>
    </xdr:sp>
    <xdr:clientData/>
  </xdr:twoCellAnchor>
  <xdr:twoCellAnchor>
    <xdr:from>
      <xdr:col>0</xdr:col>
      <xdr:colOff>0</xdr:colOff>
      <xdr:row>156</xdr:row>
      <xdr:rowOff>13742</xdr:rowOff>
    </xdr:from>
    <xdr:to>
      <xdr:col>0</xdr:col>
      <xdr:colOff>0</xdr:colOff>
      <xdr:row>158</xdr:row>
      <xdr:rowOff>17366</xdr:rowOff>
    </xdr:to>
    <xdr:sp macro="" textlink="">
      <xdr:nvSpPr>
        <xdr:cNvPr id="76" name="テキスト ボックス 75">
          <a:extLst>
            <a:ext uri="{FF2B5EF4-FFF2-40B4-BE49-F238E27FC236}">
              <a16:creationId xmlns:a16="http://schemas.microsoft.com/office/drawing/2014/main" id="{00000000-0008-0000-0200-00004C000000}"/>
            </a:ext>
          </a:extLst>
        </xdr:cNvPr>
        <xdr:cNvSpPr txBox="1"/>
      </xdr:nvSpPr>
      <xdr:spPr>
        <a:xfrm>
          <a:off x="0" y="27712442"/>
          <a:ext cx="0"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１０５北</a:t>
          </a:r>
        </a:p>
      </xdr:txBody>
    </xdr:sp>
    <xdr:clientData/>
  </xdr:twoCellAnchor>
  <xdr:twoCellAnchor>
    <xdr:from>
      <xdr:col>1</xdr:col>
      <xdr:colOff>3810</xdr:colOff>
      <xdr:row>144</xdr:row>
      <xdr:rowOff>16933</xdr:rowOff>
    </xdr:from>
    <xdr:to>
      <xdr:col>17</xdr:col>
      <xdr:colOff>0</xdr:colOff>
      <xdr:row>165</xdr:row>
      <xdr:rowOff>44449</xdr:rowOff>
    </xdr:to>
    <xdr:grpSp>
      <xdr:nvGrpSpPr>
        <xdr:cNvPr id="77" name="グループ化 76">
          <a:hlinkClick xmlns:r="http://schemas.openxmlformats.org/officeDocument/2006/relationships" r:id="rId40"/>
          <a:extLst>
            <a:ext uri="{FF2B5EF4-FFF2-40B4-BE49-F238E27FC236}">
              <a16:creationId xmlns:a16="http://schemas.microsoft.com/office/drawing/2014/main" id="{00000000-0008-0000-0200-00004D000000}"/>
            </a:ext>
          </a:extLst>
        </xdr:cNvPr>
        <xdr:cNvGrpSpPr/>
      </xdr:nvGrpSpPr>
      <xdr:grpSpPr>
        <a:xfrm>
          <a:off x="946624" y="24917543"/>
          <a:ext cx="10018427" cy="3617957"/>
          <a:chOff x="1009650" y="25210558"/>
          <a:chExt cx="10106025" cy="3675591"/>
        </a:xfrm>
      </xdr:grpSpPr>
      <xdr:pic>
        <xdr:nvPicPr>
          <xdr:cNvPr id="78" name="図 77">
            <a:extLst>
              <a:ext uri="{FF2B5EF4-FFF2-40B4-BE49-F238E27FC236}">
                <a16:creationId xmlns:a16="http://schemas.microsoft.com/office/drawing/2014/main" id="{00000000-0008-0000-0200-00004E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071034" y="25210558"/>
            <a:ext cx="9961033" cy="3675591"/>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79" name="テキスト ボックス 78">
            <a:hlinkClick xmlns:r="http://schemas.openxmlformats.org/officeDocument/2006/relationships" r:id="rId42"/>
            <a:extLst>
              <a:ext uri="{FF2B5EF4-FFF2-40B4-BE49-F238E27FC236}">
                <a16:creationId xmlns:a16="http://schemas.microsoft.com/office/drawing/2014/main" id="{00000000-0008-0000-0200-00004F000000}"/>
              </a:ext>
            </a:extLst>
          </xdr:cNvPr>
          <xdr:cNvSpPr txBox="1"/>
        </xdr:nvSpPr>
        <xdr:spPr>
          <a:xfrm>
            <a:off x="10294416" y="26598017"/>
            <a:ext cx="821259"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１０３東</a:t>
            </a:r>
          </a:p>
        </xdr:txBody>
      </xdr:sp>
      <xdr:sp macro="" textlink="">
        <xdr:nvSpPr>
          <xdr:cNvPr id="80" name="テキスト ボックス 79">
            <a:hlinkClick xmlns:r="http://schemas.openxmlformats.org/officeDocument/2006/relationships" r:id="rId43"/>
            <a:extLst>
              <a:ext uri="{FF2B5EF4-FFF2-40B4-BE49-F238E27FC236}">
                <a16:creationId xmlns:a16="http://schemas.microsoft.com/office/drawing/2014/main" id="{00000000-0008-0000-0200-000050000000}"/>
              </a:ext>
            </a:extLst>
          </xdr:cNvPr>
          <xdr:cNvSpPr txBox="1"/>
        </xdr:nvSpPr>
        <xdr:spPr>
          <a:xfrm>
            <a:off x="9770542" y="27007592"/>
            <a:ext cx="830783"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１０３南</a:t>
            </a:r>
          </a:p>
        </xdr:txBody>
      </xdr:sp>
      <xdr:sp macro="" textlink="">
        <xdr:nvSpPr>
          <xdr:cNvPr id="81" name="テキスト ボックス 80">
            <a:hlinkClick xmlns:r="http://schemas.openxmlformats.org/officeDocument/2006/relationships" r:id="rId44"/>
            <a:extLst>
              <a:ext uri="{FF2B5EF4-FFF2-40B4-BE49-F238E27FC236}">
                <a16:creationId xmlns:a16="http://schemas.microsoft.com/office/drawing/2014/main" id="{00000000-0008-0000-0200-000051000000}"/>
              </a:ext>
            </a:extLst>
          </xdr:cNvPr>
          <xdr:cNvSpPr txBox="1"/>
        </xdr:nvSpPr>
        <xdr:spPr>
          <a:xfrm>
            <a:off x="8991600" y="26321792"/>
            <a:ext cx="819150"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１０３西</a:t>
            </a:r>
          </a:p>
        </xdr:txBody>
      </xdr:sp>
      <xdr:sp macro="" textlink="">
        <xdr:nvSpPr>
          <xdr:cNvPr id="82" name="テキスト ボックス 81">
            <a:hlinkClick xmlns:r="http://schemas.openxmlformats.org/officeDocument/2006/relationships" r:id="rId45"/>
            <a:extLst>
              <a:ext uri="{FF2B5EF4-FFF2-40B4-BE49-F238E27FC236}">
                <a16:creationId xmlns:a16="http://schemas.microsoft.com/office/drawing/2014/main" id="{00000000-0008-0000-0200-000052000000}"/>
              </a:ext>
            </a:extLst>
          </xdr:cNvPr>
          <xdr:cNvSpPr txBox="1"/>
        </xdr:nvSpPr>
        <xdr:spPr>
          <a:xfrm>
            <a:off x="9658350" y="25788392"/>
            <a:ext cx="819150"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１０３北</a:t>
            </a:r>
          </a:p>
        </xdr:txBody>
      </xdr:sp>
      <xdr:sp macro="" textlink="">
        <xdr:nvSpPr>
          <xdr:cNvPr id="83" name="テキスト ボックス 82">
            <a:hlinkClick xmlns:r="http://schemas.openxmlformats.org/officeDocument/2006/relationships" r:id="rId46"/>
            <a:extLst>
              <a:ext uri="{FF2B5EF4-FFF2-40B4-BE49-F238E27FC236}">
                <a16:creationId xmlns:a16="http://schemas.microsoft.com/office/drawing/2014/main" id="{00000000-0008-0000-0200-000053000000}"/>
              </a:ext>
            </a:extLst>
          </xdr:cNvPr>
          <xdr:cNvSpPr txBox="1"/>
        </xdr:nvSpPr>
        <xdr:spPr>
          <a:xfrm>
            <a:off x="4760392" y="26826617"/>
            <a:ext cx="811734"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１０４西</a:t>
            </a:r>
          </a:p>
        </xdr:txBody>
      </xdr:sp>
      <xdr:sp macro="" textlink="">
        <xdr:nvSpPr>
          <xdr:cNvPr id="84" name="テキスト ボックス 83">
            <a:hlinkClick xmlns:r="http://schemas.openxmlformats.org/officeDocument/2006/relationships" r:id="rId47"/>
            <a:extLst>
              <a:ext uri="{FF2B5EF4-FFF2-40B4-BE49-F238E27FC236}">
                <a16:creationId xmlns:a16="http://schemas.microsoft.com/office/drawing/2014/main" id="{00000000-0008-0000-0200-000054000000}"/>
              </a:ext>
            </a:extLst>
          </xdr:cNvPr>
          <xdr:cNvSpPr txBox="1"/>
        </xdr:nvSpPr>
        <xdr:spPr>
          <a:xfrm>
            <a:off x="5655742" y="27179042"/>
            <a:ext cx="811734"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１０４南</a:t>
            </a:r>
          </a:p>
        </xdr:txBody>
      </xdr:sp>
      <xdr:sp macro="" textlink="">
        <xdr:nvSpPr>
          <xdr:cNvPr id="85" name="テキスト ボックス 84">
            <a:hlinkClick xmlns:r="http://schemas.openxmlformats.org/officeDocument/2006/relationships" r:id="rId48"/>
            <a:extLst>
              <a:ext uri="{FF2B5EF4-FFF2-40B4-BE49-F238E27FC236}">
                <a16:creationId xmlns:a16="http://schemas.microsoft.com/office/drawing/2014/main" id="{00000000-0008-0000-0200-000055000000}"/>
              </a:ext>
            </a:extLst>
          </xdr:cNvPr>
          <xdr:cNvSpPr txBox="1"/>
        </xdr:nvSpPr>
        <xdr:spPr>
          <a:xfrm>
            <a:off x="6246292" y="26750417"/>
            <a:ext cx="811734"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１０４東</a:t>
            </a:r>
          </a:p>
        </xdr:txBody>
      </xdr:sp>
      <xdr:sp macro="" textlink="">
        <xdr:nvSpPr>
          <xdr:cNvPr id="86" name="テキスト ボックス 85">
            <a:hlinkClick xmlns:r="http://schemas.openxmlformats.org/officeDocument/2006/relationships" r:id="rId49"/>
            <a:extLst>
              <a:ext uri="{FF2B5EF4-FFF2-40B4-BE49-F238E27FC236}">
                <a16:creationId xmlns:a16="http://schemas.microsoft.com/office/drawing/2014/main" id="{00000000-0008-0000-0200-000056000000}"/>
              </a:ext>
            </a:extLst>
          </xdr:cNvPr>
          <xdr:cNvSpPr txBox="1"/>
        </xdr:nvSpPr>
        <xdr:spPr>
          <a:xfrm>
            <a:off x="5541442" y="26312267"/>
            <a:ext cx="811734"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１０４北</a:t>
            </a:r>
          </a:p>
        </xdr:txBody>
      </xdr:sp>
      <xdr:sp macro="" textlink="">
        <xdr:nvSpPr>
          <xdr:cNvPr id="87" name="円/楕円 86">
            <a:extLst>
              <a:ext uri="{FF2B5EF4-FFF2-40B4-BE49-F238E27FC236}">
                <a16:creationId xmlns:a16="http://schemas.microsoft.com/office/drawing/2014/main" id="{00000000-0008-0000-0200-000057000000}"/>
              </a:ext>
            </a:extLst>
          </xdr:cNvPr>
          <xdr:cNvSpPr/>
        </xdr:nvSpPr>
        <xdr:spPr>
          <a:xfrm>
            <a:off x="9734551" y="26203274"/>
            <a:ext cx="685800" cy="695325"/>
          </a:xfrm>
          <a:prstGeom prst="ellipse">
            <a:avLst/>
          </a:prstGeom>
          <a:noFill/>
          <a:ln w="28575">
            <a:solidFill>
              <a:srgbClr val="C0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88" name="円/楕円 87">
            <a:extLst>
              <a:ext uri="{FF2B5EF4-FFF2-40B4-BE49-F238E27FC236}">
                <a16:creationId xmlns:a16="http://schemas.microsoft.com/office/drawing/2014/main" id="{00000000-0008-0000-0200-000058000000}"/>
              </a:ext>
            </a:extLst>
          </xdr:cNvPr>
          <xdr:cNvSpPr/>
        </xdr:nvSpPr>
        <xdr:spPr>
          <a:xfrm>
            <a:off x="5629276" y="26622375"/>
            <a:ext cx="647700" cy="600075"/>
          </a:xfrm>
          <a:prstGeom prst="ellipse">
            <a:avLst/>
          </a:prstGeom>
          <a:noFill/>
          <a:ln w="28575">
            <a:solidFill>
              <a:srgbClr val="C0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89" name="円/楕円 88">
            <a:extLst>
              <a:ext uri="{FF2B5EF4-FFF2-40B4-BE49-F238E27FC236}">
                <a16:creationId xmlns:a16="http://schemas.microsoft.com/office/drawing/2014/main" id="{00000000-0008-0000-0200-000059000000}"/>
              </a:ext>
            </a:extLst>
          </xdr:cNvPr>
          <xdr:cNvSpPr/>
        </xdr:nvSpPr>
        <xdr:spPr>
          <a:xfrm>
            <a:off x="1733551" y="27174825"/>
            <a:ext cx="647700" cy="600075"/>
          </a:xfrm>
          <a:prstGeom prst="ellipse">
            <a:avLst/>
          </a:prstGeom>
          <a:noFill/>
          <a:ln w="28575">
            <a:solidFill>
              <a:srgbClr val="C0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90" name="テキスト ボックス 89">
            <a:hlinkClick xmlns:r="http://schemas.openxmlformats.org/officeDocument/2006/relationships" r:id="rId50"/>
            <a:extLst>
              <a:ext uri="{FF2B5EF4-FFF2-40B4-BE49-F238E27FC236}">
                <a16:creationId xmlns:a16="http://schemas.microsoft.com/office/drawing/2014/main" id="{00000000-0008-0000-0200-00005A000000}"/>
              </a:ext>
            </a:extLst>
          </xdr:cNvPr>
          <xdr:cNvSpPr txBox="1"/>
        </xdr:nvSpPr>
        <xdr:spPr>
          <a:xfrm>
            <a:off x="1636192" y="26798042"/>
            <a:ext cx="811734"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１０５北</a:t>
            </a:r>
          </a:p>
        </xdr:txBody>
      </xdr:sp>
      <xdr:sp macro="" textlink="">
        <xdr:nvSpPr>
          <xdr:cNvPr id="91" name="テキスト ボックス 90">
            <a:hlinkClick xmlns:r="http://schemas.openxmlformats.org/officeDocument/2006/relationships" r:id="rId51"/>
            <a:extLst>
              <a:ext uri="{FF2B5EF4-FFF2-40B4-BE49-F238E27FC236}">
                <a16:creationId xmlns:a16="http://schemas.microsoft.com/office/drawing/2014/main" id="{00000000-0008-0000-0200-00005B000000}"/>
              </a:ext>
            </a:extLst>
          </xdr:cNvPr>
          <xdr:cNvSpPr txBox="1"/>
        </xdr:nvSpPr>
        <xdr:spPr>
          <a:xfrm>
            <a:off x="2436292" y="27150467"/>
            <a:ext cx="811734"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１０５東</a:t>
            </a:r>
          </a:p>
        </xdr:txBody>
      </xdr:sp>
      <xdr:sp macro="" textlink="">
        <xdr:nvSpPr>
          <xdr:cNvPr id="92" name="テキスト ボックス 91">
            <a:hlinkClick xmlns:r="http://schemas.openxmlformats.org/officeDocument/2006/relationships" r:id="rId52"/>
            <a:extLst>
              <a:ext uri="{FF2B5EF4-FFF2-40B4-BE49-F238E27FC236}">
                <a16:creationId xmlns:a16="http://schemas.microsoft.com/office/drawing/2014/main" id="{00000000-0008-0000-0200-00005C000000}"/>
              </a:ext>
            </a:extLst>
          </xdr:cNvPr>
          <xdr:cNvSpPr txBox="1"/>
        </xdr:nvSpPr>
        <xdr:spPr>
          <a:xfrm>
            <a:off x="1712392" y="27769592"/>
            <a:ext cx="811734"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１０５南</a:t>
            </a:r>
          </a:p>
        </xdr:txBody>
      </xdr:sp>
      <xdr:sp macro="" textlink="">
        <xdr:nvSpPr>
          <xdr:cNvPr id="93" name="テキスト ボックス 92">
            <a:hlinkClick xmlns:r="http://schemas.openxmlformats.org/officeDocument/2006/relationships" r:id="rId53"/>
            <a:extLst>
              <a:ext uri="{FF2B5EF4-FFF2-40B4-BE49-F238E27FC236}">
                <a16:creationId xmlns:a16="http://schemas.microsoft.com/office/drawing/2014/main" id="{00000000-0008-0000-0200-00005D000000}"/>
              </a:ext>
            </a:extLst>
          </xdr:cNvPr>
          <xdr:cNvSpPr txBox="1"/>
        </xdr:nvSpPr>
        <xdr:spPr>
          <a:xfrm>
            <a:off x="1009650" y="27331442"/>
            <a:ext cx="809625"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１０５西</a:t>
            </a:r>
          </a:p>
        </xdr:txBody>
      </xdr:sp>
      <xdr:pic>
        <xdr:nvPicPr>
          <xdr:cNvPr id="94" name="図 93">
            <a:extLst>
              <a:ext uri="{FF2B5EF4-FFF2-40B4-BE49-F238E27FC236}">
                <a16:creationId xmlns:a16="http://schemas.microsoft.com/office/drawing/2014/main" id="{00000000-0008-0000-0200-00005E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1828800" y="26069925"/>
            <a:ext cx="266700" cy="542925"/>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oneCellAnchor>
    <xdr:from>
      <xdr:col>1</xdr:col>
      <xdr:colOff>28574</xdr:colOff>
      <xdr:row>166</xdr:row>
      <xdr:rowOff>161925</xdr:rowOff>
    </xdr:from>
    <xdr:ext cx="10039351" cy="3368725"/>
    <xdr:pic>
      <xdr:nvPicPr>
        <xdr:cNvPr id="95" name="図 94">
          <a:hlinkClick xmlns:r="http://schemas.openxmlformats.org/officeDocument/2006/relationships" r:id="rId55"/>
          <a:extLst>
            <a:ext uri="{FF2B5EF4-FFF2-40B4-BE49-F238E27FC236}">
              <a16:creationId xmlns:a16="http://schemas.microsoft.com/office/drawing/2014/main" id="{00000000-0008-0000-0200-00005F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1076324" y="29575125"/>
          <a:ext cx="10039351" cy="33687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5</xdr:col>
      <xdr:colOff>571500</xdr:colOff>
      <xdr:row>179</xdr:row>
      <xdr:rowOff>47625</xdr:rowOff>
    </xdr:from>
    <xdr:to>
      <xdr:col>7</xdr:col>
      <xdr:colOff>28575</xdr:colOff>
      <xdr:row>181</xdr:row>
      <xdr:rowOff>51249</xdr:rowOff>
    </xdr:to>
    <xdr:sp macro="" textlink="">
      <xdr:nvSpPr>
        <xdr:cNvPr id="96" name="テキスト ボックス 95">
          <a:hlinkClick xmlns:r="http://schemas.openxmlformats.org/officeDocument/2006/relationships" r:id="rId57"/>
          <a:extLst>
            <a:ext uri="{FF2B5EF4-FFF2-40B4-BE49-F238E27FC236}">
              <a16:creationId xmlns:a16="http://schemas.microsoft.com/office/drawing/2014/main" id="{00000000-0008-0000-0200-000060000000}"/>
            </a:ext>
          </a:extLst>
        </xdr:cNvPr>
        <xdr:cNvSpPr txBox="1"/>
      </xdr:nvSpPr>
      <xdr:spPr>
        <a:xfrm>
          <a:off x="4505325" y="31737300"/>
          <a:ext cx="1085850"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１０６南</a:t>
          </a:r>
        </a:p>
      </xdr:txBody>
    </xdr:sp>
    <xdr:clientData/>
  </xdr:twoCellAnchor>
  <xdr:twoCellAnchor>
    <xdr:from>
      <xdr:col>7</xdr:col>
      <xdr:colOff>28575</xdr:colOff>
      <xdr:row>176</xdr:row>
      <xdr:rowOff>76200</xdr:rowOff>
    </xdr:from>
    <xdr:to>
      <xdr:col>8</xdr:col>
      <xdr:colOff>171450</xdr:colOff>
      <xdr:row>178</xdr:row>
      <xdr:rowOff>79824</xdr:rowOff>
    </xdr:to>
    <xdr:sp macro="" textlink="">
      <xdr:nvSpPr>
        <xdr:cNvPr id="97" name="テキスト ボックス 96">
          <a:hlinkClick xmlns:r="http://schemas.openxmlformats.org/officeDocument/2006/relationships" r:id="rId58"/>
          <a:extLst>
            <a:ext uri="{FF2B5EF4-FFF2-40B4-BE49-F238E27FC236}">
              <a16:creationId xmlns:a16="http://schemas.microsoft.com/office/drawing/2014/main" id="{00000000-0008-0000-0200-000061000000}"/>
            </a:ext>
          </a:extLst>
        </xdr:cNvPr>
        <xdr:cNvSpPr txBox="1"/>
      </xdr:nvSpPr>
      <xdr:spPr>
        <a:xfrm>
          <a:off x="5591175" y="31251525"/>
          <a:ext cx="990600"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１０６東</a:t>
          </a:r>
        </a:p>
      </xdr:txBody>
    </xdr:sp>
    <xdr:clientData/>
  </xdr:twoCellAnchor>
  <xdr:twoCellAnchor>
    <xdr:from>
      <xdr:col>4</xdr:col>
      <xdr:colOff>47626</xdr:colOff>
      <xdr:row>172</xdr:row>
      <xdr:rowOff>47625</xdr:rowOff>
    </xdr:from>
    <xdr:to>
      <xdr:col>5</xdr:col>
      <xdr:colOff>314326</xdr:colOff>
      <xdr:row>174</xdr:row>
      <xdr:rowOff>51249</xdr:rowOff>
    </xdr:to>
    <xdr:sp macro="" textlink="">
      <xdr:nvSpPr>
        <xdr:cNvPr id="98" name="テキスト ボックス 97">
          <a:hlinkClick xmlns:r="http://schemas.openxmlformats.org/officeDocument/2006/relationships" r:id="rId59"/>
          <a:extLst>
            <a:ext uri="{FF2B5EF4-FFF2-40B4-BE49-F238E27FC236}">
              <a16:creationId xmlns:a16="http://schemas.microsoft.com/office/drawing/2014/main" id="{00000000-0008-0000-0200-000062000000}"/>
            </a:ext>
          </a:extLst>
        </xdr:cNvPr>
        <xdr:cNvSpPr txBox="1"/>
      </xdr:nvSpPr>
      <xdr:spPr>
        <a:xfrm>
          <a:off x="3295651" y="30537150"/>
          <a:ext cx="952500"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１０６西</a:t>
          </a:r>
        </a:p>
      </xdr:txBody>
    </xdr:sp>
    <xdr:clientData/>
  </xdr:twoCellAnchor>
  <xdr:twoCellAnchor>
    <xdr:from>
      <xdr:col>5</xdr:col>
      <xdr:colOff>523875</xdr:colOff>
      <xdr:row>172</xdr:row>
      <xdr:rowOff>114300</xdr:rowOff>
    </xdr:from>
    <xdr:to>
      <xdr:col>6</xdr:col>
      <xdr:colOff>668858</xdr:colOff>
      <xdr:row>174</xdr:row>
      <xdr:rowOff>117924</xdr:rowOff>
    </xdr:to>
    <xdr:sp macro="" textlink="">
      <xdr:nvSpPr>
        <xdr:cNvPr id="99" name="テキスト ボックス 98">
          <a:hlinkClick xmlns:r="http://schemas.openxmlformats.org/officeDocument/2006/relationships" r:id="rId60"/>
          <a:extLst>
            <a:ext uri="{FF2B5EF4-FFF2-40B4-BE49-F238E27FC236}">
              <a16:creationId xmlns:a16="http://schemas.microsoft.com/office/drawing/2014/main" id="{00000000-0008-0000-0200-000063000000}"/>
            </a:ext>
          </a:extLst>
        </xdr:cNvPr>
        <xdr:cNvSpPr txBox="1"/>
      </xdr:nvSpPr>
      <xdr:spPr>
        <a:xfrm>
          <a:off x="4457700" y="30603825"/>
          <a:ext cx="954608" cy="346524"/>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600" b="1" cap="none" spc="0">
              <a:ln w="0"/>
              <a:solidFill>
                <a:srgbClr val="FF0000"/>
              </a:solidFill>
              <a:effectLst/>
            </a:rPr>
            <a:t>１０</a:t>
          </a:r>
          <a:r>
            <a:rPr kumimoji="1" lang="en-US" altLang="ja-JP" sz="1800" b="1" cap="none" spc="0">
              <a:ln w="0"/>
              <a:solidFill>
                <a:srgbClr val="FF0000"/>
              </a:solidFill>
              <a:effectLst/>
            </a:rPr>
            <a:t>6</a:t>
          </a:r>
          <a:r>
            <a:rPr kumimoji="1" lang="ja-JP" altLang="en-US" sz="1600" b="1" cap="none" spc="0">
              <a:ln w="0"/>
              <a:solidFill>
                <a:srgbClr val="FF0000"/>
              </a:solidFill>
              <a:effectLst/>
            </a:rPr>
            <a:t>北</a:t>
          </a:r>
        </a:p>
      </xdr:txBody>
    </xdr:sp>
    <xdr:clientData/>
  </xdr:twoCellAnchor>
  <xdr:twoCellAnchor>
    <xdr:from>
      <xdr:col>6</xdr:col>
      <xdr:colOff>0</xdr:colOff>
      <xdr:row>175</xdr:row>
      <xdr:rowOff>57150</xdr:rowOff>
    </xdr:from>
    <xdr:to>
      <xdr:col>6</xdr:col>
      <xdr:colOff>619125</xdr:colOff>
      <xdr:row>179</xdr:row>
      <xdr:rowOff>9525</xdr:rowOff>
    </xdr:to>
    <xdr:sp macro="" textlink="">
      <xdr:nvSpPr>
        <xdr:cNvPr id="100" name="円/楕円 99">
          <a:extLst>
            <a:ext uri="{FF2B5EF4-FFF2-40B4-BE49-F238E27FC236}">
              <a16:creationId xmlns:a16="http://schemas.microsoft.com/office/drawing/2014/main" id="{00000000-0008-0000-0200-000064000000}"/>
            </a:ext>
          </a:extLst>
        </xdr:cNvPr>
        <xdr:cNvSpPr/>
      </xdr:nvSpPr>
      <xdr:spPr>
        <a:xfrm>
          <a:off x="4743450" y="31061025"/>
          <a:ext cx="619125" cy="638175"/>
        </a:xfrm>
        <a:prstGeom prst="ellipse">
          <a:avLst/>
        </a:prstGeom>
        <a:noFill/>
        <a:ln w="28575">
          <a:solidFill>
            <a:srgbClr val="C0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171451</xdr:colOff>
      <xdr:row>176</xdr:row>
      <xdr:rowOff>28575</xdr:rowOff>
    </xdr:from>
    <xdr:to>
      <xdr:col>10</xdr:col>
      <xdr:colOff>628651</xdr:colOff>
      <xdr:row>177</xdr:row>
      <xdr:rowOff>76200</xdr:rowOff>
    </xdr:to>
    <xdr:sp macro="" textlink="">
      <xdr:nvSpPr>
        <xdr:cNvPr id="101" name="テキスト ボックス 100">
          <a:extLst>
            <a:ext uri="{FF2B5EF4-FFF2-40B4-BE49-F238E27FC236}">
              <a16:creationId xmlns:a16="http://schemas.microsoft.com/office/drawing/2014/main" id="{00000000-0008-0000-0200-000065000000}"/>
            </a:ext>
          </a:extLst>
        </xdr:cNvPr>
        <xdr:cNvSpPr txBox="1"/>
      </xdr:nvSpPr>
      <xdr:spPr>
        <a:xfrm rot="21341806">
          <a:off x="7419976" y="31203900"/>
          <a:ext cx="1143000" cy="2190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t>白石藻岩通</a:t>
          </a:r>
        </a:p>
      </xdr:txBody>
    </xdr:sp>
    <xdr:clientData/>
  </xdr:twoCellAnchor>
  <xdr:twoCellAnchor>
    <xdr:from>
      <xdr:col>2</xdr:col>
      <xdr:colOff>546113</xdr:colOff>
      <xdr:row>167</xdr:row>
      <xdr:rowOff>160041</xdr:rowOff>
    </xdr:from>
    <xdr:to>
      <xdr:col>4</xdr:col>
      <xdr:colOff>119336</xdr:colOff>
      <xdr:row>168</xdr:row>
      <xdr:rowOff>164433</xdr:rowOff>
    </xdr:to>
    <xdr:sp macro="" textlink="">
      <xdr:nvSpPr>
        <xdr:cNvPr id="102" name="テキスト ボックス 101">
          <a:extLst>
            <a:ext uri="{FF2B5EF4-FFF2-40B4-BE49-F238E27FC236}">
              <a16:creationId xmlns:a16="http://schemas.microsoft.com/office/drawing/2014/main" id="{00000000-0008-0000-0200-000066000000}"/>
            </a:ext>
          </a:extLst>
        </xdr:cNvPr>
        <xdr:cNvSpPr txBox="1"/>
      </xdr:nvSpPr>
      <xdr:spPr>
        <a:xfrm rot="2633047">
          <a:off x="2422538" y="29744691"/>
          <a:ext cx="944823" cy="22346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t>白石藻岩通</a:t>
          </a:r>
        </a:p>
      </xdr:txBody>
    </xdr:sp>
    <xdr:clientData/>
  </xdr:twoCellAnchor>
  <xdr:twoCellAnchor>
    <xdr:from>
      <xdr:col>4</xdr:col>
      <xdr:colOff>579937</xdr:colOff>
      <xdr:row>154</xdr:row>
      <xdr:rowOff>59776</xdr:rowOff>
    </xdr:from>
    <xdr:to>
      <xdr:col>6</xdr:col>
      <xdr:colOff>161220</xdr:colOff>
      <xdr:row>155</xdr:row>
      <xdr:rowOff>139066</xdr:rowOff>
    </xdr:to>
    <xdr:sp macro="" textlink="">
      <xdr:nvSpPr>
        <xdr:cNvPr id="103" name="テキスト ボックス 102">
          <a:extLst>
            <a:ext uri="{FF2B5EF4-FFF2-40B4-BE49-F238E27FC236}">
              <a16:creationId xmlns:a16="http://schemas.microsoft.com/office/drawing/2014/main" id="{00000000-0008-0000-0200-000067000000}"/>
            </a:ext>
          </a:extLst>
        </xdr:cNvPr>
        <xdr:cNvSpPr txBox="1"/>
      </xdr:nvSpPr>
      <xdr:spPr>
        <a:xfrm rot="21063853">
          <a:off x="3827962" y="27415576"/>
          <a:ext cx="1076708" cy="25074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t>白石藻岩通</a:t>
          </a:r>
        </a:p>
      </xdr:txBody>
    </xdr:sp>
    <xdr:clientData/>
  </xdr:twoCellAnchor>
  <xdr:twoCellAnchor>
    <xdr:from>
      <xdr:col>1</xdr:col>
      <xdr:colOff>42333</xdr:colOff>
      <xdr:row>63</xdr:row>
      <xdr:rowOff>31749</xdr:rowOff>
    </xdr:from>
    <xdr:to>
      <xdr:col>15</xdr:col>
      <xdr:colOff>359832</xdr:colOff>
      <xdr:row>82</xdr:row>
      <xdr:rowOff>47622</xdr:rowOff>
    </xdr:to>
    <xdr:grpSp>
      <xdr:nvGrpSpPr>
        <xdr:cNvPr id="104" name="グループ化 103">
          <a:hlinkClick xmlns:r="http://schemas.openxmlformats.org/officeDocument/2006/relationships" r:id="rId61"/>
          <a:extLst>
            <a:ext uri="{FF2B5EF4-FFF2-40B4-BE49-F238E27FC236}">
              <a16:creationId xmlns:a16="http://schemas.microsoft.com/office/drawing/2014/main" id="{00000000-0008-0000-0200-000068000000}"/>
            </a:ext>
          </a:extLst>
        </xdr:cNvPr>
        <xdr:cNvGrpSpPr/>
      </xdr:nvGrpSpPr>
      <xdr:grpSpPr>
        <a:xfrm>
          <a:off x="985147" y="11100122"/>
          <a:ext cx="9513160" cy="3270517"/>
          <a:chOff x="1090083" y="12223749"/>
          <a:chExt cx="9918699" cy="3321048"/>
        </a:xfrm>
      </xdr:grpSpPr>
      <xdr:grpSp>
        <xdr:nvGrpSpPr>
          <xdr:cNvPr id="105" name="グループ化 104">
            <a:extLst>
              <a:ext uri="{FF2B5EF4-FFF2-40B4-BE49-F238E27FC236}">
                <a16:creationId xmlns:a16="http://schemas.microsoft.com/office/drawing/2014/main" id="{00000000-0008-0000-0200-000069000000}"/>
              </a:ext>
            </a:extLst>
          </xdr:cNvPr>
          <xdr:cNvGrpSpPr/>
        </xdr:nvGrpSpPr>
        <xdr:grpSpPr>
          <a:xfrm>
            <a:off x="1090083" y="12223749"/>
            <a:ext cx="9918699" cy="3321048"/>
            <a:chOff x="730251" y="12107332"/>
            <a:chExt cx="9948332" cy="3286123"/>
          </a:xfrm>
        </xdr:grpSpPr>
        <xdr:grpSp>
          <xdr:nvGrpSpPr>
            <xdr:cNvPr id="107" name="グループ化 106">
              <a:extLst>
                <a:ext uri="{FF2B5EF4-FFF2-40B4-BE49-F238E27FC236}">
                  <a16:creationId xmlns:a16="http://schemas.microsoft.com/office/drawing/2014/main" id="{00000000-0008-0000-0200-00006B000000}"/>
                </a:ext>
              </a:extLst>
            </xdr:cNvPr>
            <xdr:cNvGrpSpPr/>
          </xdr:nvGrpSpPr>
          <xdr:grpSpPr>
            <a:xfrm>
              <a:off x="730251" y="12107332"/>
              <a:ext cx="9948332" cy="3286123"/>
              <a:chOff x="-10583" y="11737430"/>
              <a:chExt cx="9948332" cy="3233210"/>
            </a:xfrm>
          </xdr:grpSpPr>
          <xdr:grpSp>
            <xdr:nvGrpSpPr>
              <xdr:cNvPr id="110" name="グループ化 109">
                <a:extLst>
                  <a:ext uri="{FF2B5EF4-FFF2-40B4-BE49-F238E27FC236}">
                    <a16:creationId xmlns:a16="http://schemas.microsoft.com/office/drawing/2014/main" id="{00000000-0008-0000-0200-00006E000000}"/>
                  </a:ext>
                </a:extLst>
              </xdr:cNvPr>
              <xdr:cNvGrpSpPr/>
            </xdr:nvGrpSpPr>
            <xdr:grpSpPr>
              <a:xfrm>
                <a:off x="-10583" y="11737430"/>
                <a:ext cx="9948332" cy="3233210"/>
                <a:chOff x="-10583" y="11906758"/>
                <a:chExt cx="9948332" cy="3233208"/>
              </a:xfrm>
            </xdr:grpSpPr>
            <xdr:grpSp>
              <xdr:nvGrpSpPr>
                <xdr:cNvPr id="112" name="グループ化 111">
                  <a:extLst>
                    <a:ext uri="{FF2B5EF4-FFF2-40B4-BE49-F238E27FC236}">
                      <a16:creationId xmlns:a16="http://schemas.microsoft.com/office/drawing/2014/main" id="{00000000-0008-0000-0200-000070000000}"/>
                    </a:ext>
                  </a:extLst>
                </xdr:cNvPr>
                <xdr:cNvGrpSpPr/>
              </xdr:nvGrpSpPr>
              <xdr:grpSpPr>
                <a:xfrm>
                  <a:off x="-10583" y="11906758"/>
                  <a:ext cx="9948332" cy="3233208"/>
                  <a:chOff x="-10583" y="11896175"/>
                  <a:chExt cx="9948332" cy="3233208"/>
                </a:xfrm>
              </xdr:grpSpPr>
              <xdr:grpSp>
                <xdr:nvGrpSpPr>
                  <xdr:cNvPr id="116" name="グループ化 115">
                    <a:extLst>
                      <a:ext uri="{FF2B5EF4-FFF2-40B4-BE49-F238E27FC236}">
                        <a16:creationId xmlns:a16="http://schemas.microsoft.com/office/drawing/2014/main" id="{00000000-0008-0000-0200-000074000000}"/>
                      </a:ext>
                    </a:extLst>
                  </xdr:cNvPr>
                  <xdr:cNvGrpSpPr/>
                </xdr:nvGrpSpPr>
                <xdr:grpSpPr>
                  <a:xfrm>
                    <a:off x="-10583" y="11896175"/>
                    <a:ext cx="9948332" cy="3233208"/>
                    <a:chOff x="-10583" y="11769175"/>
                    <a:chExt cx="9948332" cy="3233208"/>
                  </a:xfrm>
                </xdr:grpSpPr>
                <xdr:grpSp>
                  <xdr:nvGrpSpPr>
                    <xdr:cNvPr id="118" name="グループ化 117">
                      <a:extLst>
                        <a:ext uri="{FF2B5EF4-FFF2-40B4-BE49-F238E27FC236}">
                          <a16:creationId xmlns:a16="http://schemas.microsoft.com/office/drawing/2014/main" id="{00000000-0008-0000-0200-000076000000}"/>
                        </a:ext>
                      </a:extLst>
                    </xdr:cNvPr>
                    <xdr:cNvGrpSpPr/>
                  </xdr:nvGrpSpPr>
                  <xdr:grpSpPr>
                    <a:xfrm>
                      <a:off x="-10583" y="11769175"/>
                      <a:ext cx="9948332" cy="3233208"/>
                      <a:chOff x="-10583" y="11769175"/>
                      <a:chExt cx="9948332" cy="3233208"/>
                    </a:xfrm>
                  </xdr:grpSpPr>
                  <xdr:grpSp>
                    <xdr:nvGrpSpPr>
                      <xdr:cNvPr id="120" name="グループ化 119">
                        <a:extLst>
                          <a:ext uri="{FF2B5EF4-FFF2-40B4-BE49-F238E27FC236}">
                            <a16:creationId xmlns:a16="http://schemas.microsoft.com/office/drawing/2014/main" id="{00000000-0008-0000-0200-000078000000}"/>
                          </a:ext>
                        </a:extLst>
                      </xdr:cNvPr>
                      <xdr:cNvGrpSpPr/>
                    </xdr:nvGrpSpPr>
                    <xdr:grpSpPr>
                      <a:xfrm>
                        <a:off x="-10583" y="11769175"/>
                        <a:ext cx="9948332" cy="3233208"/>
                        <a:chOff x="931336" y="14679592"/>
                        <a:chExt cx="9948332" cy="3233208"/>
                      </a:xfrm>
                    </xdr:grpSpPr>
                    <xdr:grpSp>
                      <xdr:nvGrpSpPr>
                        <xdr:cNvPr id="122" name="グループ化 121">
                          <a:extLst>
                            <a:ext uri="{FF2B5EF4-FFF2-40B4-BE49-F238E27FC236}">
                              <a16:creationId xmlns:a16="http://schemas.microsoft.com/office/drawing/2014/main" id="{00000000-0008-0000-0200-00007A000000}"/>
                            </a:ext>
                          </a:extLst>
                        </xdr:cNvPr>
                        <xdr:cNvGrpSpPr/>
                      </xdr:nvGrpSpPr>
                      <xdr:grpSpPr>
                        <a:xfrm>
                          <a:off x="931336" y="14679592"/>
                          <a:ext cx="9948332" cy="3233208"/>
                          <a:chOff x="931336" y="14679592"/>
                          <a:chExt cx="9948332" cy="3233208"/>
                        </a:xfrm>
                      </xdr:grpSpPr>
                      <xdr:grpSp>
                        <xdr:nvGrpSpPr>
                          <xdr:cNvPr id="134" name="グループ化 133">
                            <a:extLst>
                              <a:ext uri="{FF2B5EF4-FFF2-40B4-BE49-F238E27FC236}">
                                <a16:creationId xmlns:a16="http://schemas.microsoft.com/office/drawing/2014/main" id="{00000000-0008-0000-0200-000086000000}"/>
                              </a:ext>
                            </a:extLst>
                          </xdr:cNvPr>
                          <xdr:cNvGrpSpPr/>
                        </xdr:nvGrpSpPr>
                        <xdr:grpSpPr>
                          <a:xfrm>
                            <a:off x="931336" y="14679592"/>
                            <a:ext cx="9948332" cy="3233208"/>
                            <a:chOff x="920752" y="14658425"/>
                            <a:chExt cx="9948332" cy="3233208"/>
                          </a:xfrm>
                        </xdr:grpSpPr>
                        <xdr:grpSp>
                          <xdr:nvGrpSpPr>
                            <xdr:cNvPr id="136" name="グループ化 135">
                              <a:extLst>
                                <a:ext uri="{FF2B5EF4-FFF2-40B4-BE49-F238E27FC236}">
                                  <a16:creationId xmlns:a16="http://schemas.microsoft.com/office/drawing/2014/main" id="{00000000-0008-0000-0200-000088000000}"/>
                                </a:ext>
                              </a:extLst>
                            </xdr:cNvPr>
                            <xdr:cNvGrpSpPr/>
                          </xdr:nvGrpSpPr>
                          <xdr:grpSpPr>
                            <a:xfrm>
                              <a:off x="920752" y="14658425"/>
                              <a:ext cx="9948332" cy="3233208"/>
                              <a:chOff x="920752" y="14658425"/>
                              <a:chExt cx="9948332" cy="3233208"/>
                            </a:xfrm>
                          </xdr:grpSpPr>
                          <xdr:grpSp>
                            <xdr:nvGrpSpPr>
                              <xdr:cNvPr id="138" name="グループ化 137">
                                <a:extLst>
                                  <a:ext uri="{FF2B5EF4-FFF2-40B4-BE49-F238E27FC236}">
                                    <a16:creationId xmlns:a16="http://schemas.microsoft.com/office/drawing/2014/main" id="{00000000-0008-0000-0200-00008A000000}"/>
                                  </a:ext>
                                </a:extLst>
                              </xdr:cNvPr>
                              <xdr:cNvGrpSpPr/>
                            </xdr:nvGrpSpPr>
                            <xdr:grpSpPr>
                              <a:xfrm>
                                <a:off x="920752" y="14658425"/>
                                <a:ext cx="9948332" cy="3233208"/>
                                <a:chOff x="920752" y="14658425"/>
                                <a:chExt cx="9948332" cy="3233208"/>
                              </a:xfrm>
                            </xdr:grpSpPr>
                            <xdr:pic>
                              <xdr:nvPicPr>
                                <xdr:cNvPr id="140" name="図 139">
                                  <a:extLst>
                                    <a:ext uri="{FF2B5EF4-FFF2-40B4-BE49-F238E27FC236}">
                                      <a16:creationId xmlns:a16="http://schemas.microsoft.com/office/drawing/2014/main" id="{00000000-0008-0000-0200-00008C0000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920752" y="14658425"/>
                                  <a:ext cx="9948332" cy="3233208"/>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41" name="図 140">
                                  <a:extLst>
                                    <a:ext uri="{FF2B5EF4-FFF2-40B4-BE49-F238E27FC236}">
                                      <a16:creationId xmlns:a16="http://schemas.microsoft.com/office/drawing/2014/main" id="{00000000-0008-0000-0200-00008D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9154582" y="15991416"/>
                                  <a:ext cx="859367" cy="161925"/>
                                </a:xfrm>
                                <a:prstGeom prst="rect">
                                  <a:avLst/>
                                </a:prstGeom>
                                <a:noFill/>
                                <a:extLst>
                                  <a:ext uri="{909E8E84-426E-40DD-AFC4-6F175D3DCCD1}">
                                    <a14:hiddenFill xmlns:a14="http://schemas.microsoft.com/office/drawing/2010/main">
                                      <a:solidFill>
                                        <a:srgbClr val="FFFFFF"/>
                                      </a:solidFill>
                                    </a14:hiddenFill>
                                  </a:ext>
                                </a:extLst>
                              </xdr:spPr>
                            </xdr:pic>
                          </xdr:grpSp>
                          <xdr:pic>
                            <xdr:nvPicPr>
                              <xdr:cNvPr id="139" name="図 138">
                                <a:extLst>
                                  <a:ext uri="{FF2B5EF4-FFF2-40B4-BE49-F238E27FC236}">
                                    <a16:creationId xmlns:a16="http://schemas.microsoft.com/office/drawing/2014/main" id="{00000000-0008-0000-0200-00008B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8636002" y="16160748"/>
                                <a:ext cx="745067" cy="161925"/>
                              </a:xfrm>
                              <a:prstGeom prst="rect">
                                <a:avLst/>
                              </a:prstGeom>
                              <a:noFill/>
                              <a:extLst>
                                <a:ext uri="{909E8E84-426E-40DD-AFC4-6F175D3DCCD1}">
                                  <a14:hiddenFill xmlns:a14="http://schemas.microsoft.com/office/drawing/2010/main">
                                    <a:solidFill>
                                      <a:srgbClr val="FFFFFF"/>
                                    </a:solidFill>
                                  </a14:hiddenFill>
                                </a:ext>
                              </a:extLst>
                            </xdr:spPr>
                          </xdr:pic>
                        </xdr:grpSp>
                        <xdr:pic>
                          <xdr:nvPicPr>
                            <xdr:cNvPr id="137" name="図 136">
                              <a:extLst>
                                <a:ext uri="{FF2B5EF4-FFF2-40B4-BE49-F238E27FC236}">
                                  <a16:creationId xmlns:a16="http://schemas.microsoft.com/office/drawing/2014/main" id="{00000000-0008-0000-0200-000089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9620250" y="17134415"/>
                              <a:ext cx="209550" cy="514350"/>
                            </a:xfrm>
                            <a:prstGeom prst="rect">
                              <a:avLst/>
                            </a:prstGeom>
                            <a:noFill/>
                            <a:extLst>
                              <a:ext uri="{909E8E84-426E-40DD-AFC4-6F175D3DCCD1}">
                                <a14:hiddenFill xmlns:a14="http://schemas.microsoft.com/office/drawing/2010/main">
                                  <a:solidFill>
                                    <a:srgbClr val="FFFFFF"/>
                                  </a:solidFill>
                                </a14:hiddenFill>
                              </a:ext>
                            </a:extLst>
                          </xdr:spPr>
                        </xdr:pic>
                      </xdr:grpSp>
                      <xdr:sp macro="" textlink="">
                        <xdr:nvSpPr>
                          <xdr:cNvPr id="135" name="テキスト ボックス 134">
                            <a:extLst>
                              <a:ext uri="{FF2B5EF4-FFF2-40B4-BE49-F238E27FC236}">
                                <a16:creationId xmlns:a16="http://schemas.microsoft.com/office/drawing/2014/main" id="{00000000-0008-0000-0200-000087000000}"/>
                              </a:ext>
                            </a:extLst>
                          </xdr:cNvPr>
                          <xdr:cNvSpPr txBox="1"/>
                        </xdr:nvSpPr>
                        <xdr:spPr>
                          <a:xfrm>
                            <a:off x="9381064" y="16471901"/>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7</a:t>
                            </a:r>
                            <a:r>
                              <a:rPr kumimoji="1" lang="ja-JP" altLang="en-US" sz="1800" b="1" cap="none" spc="0">
                                <a:ln w="0"/>
                                <a:solidFill>
                                  <a:srgbClr val="FF0000"/>
                                </a:solidFill>
                                <a:effectLst/>
                              </a:rPr>
                              <a:t>南</a:t>
                            </a:r>
                          </a:p>
                        </xdr:txBody>
                      </xdr:sp>
                    </xdr:grpSp>
                    <xdr:sp macro="" textlink="">
                      <xdr:nvSpPr>
                        <xdr:cNvPr id="123" name="テキスト ボックス 122">
                          <a:extLst>
                            <a:ext uri="{FF2B5EF4-FFF2-40B4-BE49-F238E27FC236}">
                              <a16:creationId xmlns:a16="http://schemas.microsoft.com/office/drawing/2014/main" id="{00000000-0008-0000-0200-00007B000000}"/>
                            </a:ext>
                          </a:extLst>
                        </xdr:cNvPr>
                        <xdr:cNvSpPr txBox="1"/>
                      </xdr:nvSpPr>
                      <xdr:spPr>
                        <a:xfrm>
                          <a:off x="8284632" y="16010467"/>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7</a:t>
                          </a:r>
                          <a:r>
                            <a:rPr kumimoji="1" lang="ja-JP" altLang="en-US" sz="1800" b="1" cap="none" spc="0">
                              <a:ln w="0"/>
                              <a:solidFill>
                                <a:srgbClr val="FF0000"/>
                              </a:solidFill>
                              <a:effectLst/>
                            </a:rPr>
                            <a:t>西</a:t>
                          </a:r>
                        </a:p>
                      </xdr:txBody>
                    </xdr:sp>
                    <xdr:sp macro="" textlink="">
                      <xdr:nvSpPr>
                        <xdr:cNvPr id="124" name="テキスト ボックス 123">
                          <a:extLst>
                            <a:ext uri="{FF2B5EF4-FFF2-40B4-BE49-F238E27FC236}">
                              <a16:creationId xmlns:a16="http://schemas.microsoft.com/office/drawing/2014/main" id="{00000000-0008-0000-0200-00007C000000}"/>
                            </a:ext>
                          </a:extLst>
                        </xdr:cNvPr>
                        <xdr:cNvSpPr txBox="1"/>
                      </xdr:nvSpPr>
                      <xdr:spPr>
                        <a:xfrm>
                          <a:off x="9273115" y="15411450"/>
                          <a:ext cx="601137"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7</a:t>
                          </a:r>
                          <a:r>
                            <a:rPr kumimoji="1" lang="ja-JP" altLang="en-US" sz="1800" b="1" cap="none" spc="0">
                              <a:ln w="0"/>
                              <a:solidFill>
                                <a:srgbClr val="FF0000"/>
                              </a:solidFill>
                              <a:effectLst/>
                            </a:rPr>
                            <a:t>北</a:t>
                          </a:r>
                        </a:p>
                      </xdr:txBody>
                    </xdr:sp>
                    <xdr:sp macro="" textlink="">
                      <xdr:nvSpPr>
                        <xdr:cNvPr id="125" name="テキスト ボックス 124">
                          <a:hlinkClick xmlns:r="http://schemas.openxmlformats.org/officeDocument/2006/relationships" r:id="rId66"/>
                          <a:extLst>
                            <a:ext uri="{FF2B5EF4-FFF2-40B4-BE49-F238E27FC236}">
                              <a16:creationId xmlns:a16="http://schemas.microsoft.com/office/drawing/2014/main" id="{00000000-0008-0000-0200-00007D000000}"/>
                            </a:ext>
                          </a:extLst>
                        </xdr:cNvPr>
                        <xdr:cNvSpPr txBox="1"/>
                      </xdr:nvSpPr>
                      <xdr:spPr>
                        <a:xfrm>
                          <a:off x="10018183" y="15891933"/>
                          <a:ext cx="612000"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7</a:t>
                          </a:r>
                          <a:r>
                            <a:rPr kumimoji="1" lang="ja-JP" altLang="en-US" sz="1800" b="1" cap="none" spc="0">
                              <a:ln w="0"/>
                              <a:solidFill>
                                <a:srgbClr val="FF0000"/>
                              </a:solidFill>
                              <a:effectLst/>
                            </a:rPr>
                            <a:t>東</a:t>
                          </a:r>
                        </a:p>
                      </xdr:txBody>
                    </xdr:sp>
                    <xdr:sp macro="" textlink="">
                      <xdr:nvSpPr>
                        <xdr:cNvPr id="126" name="テキスト ボックス 125">
                          <a:extLst>
                            <a:ext uri="{FF2B5EF4-FFF2-40B4-BE49-F238E27FC236}">
                              <a16:creationId xmlns:a16="http://schemas.microsoft.com/office/drawing/2014/main" id="{00000000-0008-0000-0200-00007E000000}"/>
                            </a:ext>
                          </a:extLst>
                        </xdr:cNvPr>
                        <xdr:cNvSpPr txBox="1"/>
                      </xdr:nvSpPr>
                      <xdr:spPr>
                        <a:xfrm>
                          <a:off x="5160432" y="15849600"/>
                          <a:ext cx="601137" cy="3960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８北</a:t>
                          </a:r>
                        </a:p>
                      </xdr:txBody>
                    </xdr:sp>
                    <xdr:sp macro="" textlink="">
                      <xdr:nvSpPr>
                        <xdr:cNvPr id="127" name="テキスト ボックス 126">
                          <a:hlinkClick xmlns:r="http://schemas.openxmlformats.org/officeDocument/2006/relationships" r:id="rId67"/>
                          <a:extLst>
                            <a:ext uri="{FF2B5EF4-FFF2-40B4-BE49-F238E27FC236}">
                              <a16:creationId xmlns:a16="http://schemas.microsoft.com/office/drawing/2014/main" id="{00000000-0008-0000-0200-00007F000000}"/>
                            </a:ext>
                          </a:extLst>
                        </xdr:cNvPr>
                        <xdr:cNvSpPr txBox="1"/>
                      </xdr:nvSpPr>
                      <xdr:spPr>
                        <a:xfrm>
                          <a:off x="5958416" y="16129001"/>
                          <a:ext cx="601137" cy="338666"/>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８東</a:t>
                          </a:r>
                        </a:p>
                      </xdr:txBody>
                    </xdr:sp>
                    <xdr:sp macro="" textlink="">
                      <xdr:nvSpPr>
                        <xdr:cNvPr id="128" name="テキスト ボックス 127">
                          <a:extLst>
                            <a:ext uri="{FF2B5EF4-FFF2-40B4-BE49-F238E27FC236}">
                              <a16:creationId xmlns:a16="http://schemas.microsoft.com/office/drawing/2014/main" id="{00000000-0008-0000-0200-000080000000}"/>
                            </a:ext>
                          </a:extLst>
                        </xdr:cNvPr>
                        <xdr:cNvSpPr txBox="1"/>
                      </xdr:nvSpPr>
                      <xdr:spPr>
                        <a:xfrm>
                          <a:off x="4639734" y="16302569"/>
                          <a:ext cx="620186" cy="338666"/>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８西</a:t>
                          </a:r>
                        </a:p>
                      </xdr:txBody>
                    </xdr:sp>
                    <xdr:sp macro="" textlink="">
                      <xdr:nvSpPr>
                        <xdr:cNvPr id="129" name="テキスト ボックス 128">
                          <a:extLst>
                            <a:ext uri="{FF2B5EF4-FFF2-40B4-BE49-F238E27FC236}">
                              <a16:creationId xmlns:a16="http://schemas.microsoft.com/office/drawing/2014/main" id="{00000000-0008-0000-0200-000081000000}"/>
                            </a:ext>
                          </a:extLst>
                        </xdr:cNvPr>
                        <xdr:cNvSpPr txBox="1"/>
                      </xdr:nvSpPr>
                      <xdr:spPr>
                        <a:xfrm>
                          <a:off x="5744633" y="16751302"/>
                          <a:ext cx="601137" cy="338666"/>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８南</a:t>
                          </a:r>
                        </a:p>
                      </xdr:txBody>
                    </xdr:sp>
                    <xdr:sp macro="" textlink="">
                      <xdr:nvSpPr>
                        <xdr:cNvPr id="130" name="テキスト ボックス 129">
                          <a:extLst>
                            <a:ext uri="{FF2B5EF4-FFF2-40B4-BE49-F238E27FC236}">
                              <a16:creationId xmlns:a16="http://schemas.microsoft.com/office/drawing/2014/main" id="{00000000-0008-0000-0200-000082000000}"/>
                            </a:ext>
                          </a:extLst>
                        </xdr:cNvPr>
                        <xdr:cNvSpPr txBox="1"/>
                      </xdr:nvSpPr>
                      <xdr:spPr>
                        <a:xfrm>
                          <a:off x="1735688" y="16338551"/>
                          <a:ext cx="603232" cy="338666"/>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９西</a:t>
                          </a:r>
                        </a:p>
                      </xdr:txBody>
                    </xdr:sp>
                    <xdr:sp macro="" textlink="">
                      <xdr:nvSpPr>
                        <xdr:cNvPr id="131" name="テキスト ボックス 130">
                          <a:extLst>
                            <a:ext uri="{FF2B5EF4-FFF2-40B4-BE49-F238E27FC236}">
                              <a16:creationId xmlns:a16="http://schemas.microsoft.com/office/drawing/2014/main" id="{00000000-0008-0000-0200-000083000000}"/>
                            </a:ext>
                          </a:extLst>
                        </xdr:cNvPr>
                        <xdr:cNvSpPr txBox="1"/>
                      </xdr:nvSpPr>
                      <xdr:spPr>
                        <a:xfrm>
                          <a:off x="1960034" y="15804398"/>
                          <a:ext cx="641880" cy="338666"/>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９北</a:t>
                          </a:r>
                        </a:p>
                      </xdr:txBody>
                    </xdr:sp>
                    <xdr:sp macro="" textlink="">
                      <xdr:nvSpPr>
                        <xdr:cNvPr id="132" name="テキスト ボックス 131">
                          <a:extLst>
                            <a:ext uri="{FF2B5EF4-FFF2-40B4-BE49-F238E27FC236}">
                              <a16:creationId xmlns:a16="http://schemas.microsoft.com/office/drawing/2014/main" id="{00000000-0008-0000-0200-000084000000}"/>
                            </a:ext>
                          </a:extLst>
                        </xdr:cNvPr>
                        <xdr:cNvSpPr txBox="1"/>
                      </xdr:nvSpPr>
                      <xdr:spPr>
                        <a:xfrm>
                          <a:off x="2440515" y="16706851"/>
                          <a:ext cx="665223" cy="338666"/>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９南</a:t>
                          </a:r>
                        </a:p>
                      </xdr:txBody>
                    </xdr:sp>
                    <xdr:sp macro="" textlink="">
                      <xdr:nvSpPr>
                        <xdr:cNvPr id="133" name="テキスト ボックス 132">
                          <a:extLst>
                            <a:ext uri="{FF2B5EF4-FFF2-40B4-BE49-F238E27FC236}">
                              <a16:creationId xmlns:a16="http://schemas.microsoft.com/office/drawing/2014/main" id="{00000000-0008-0000-0200-000085000000}"/>
                            </a:ext>
                          </a:extLst>
                        </xdr:cNvPr>
                        <xdr:cNvSpPr txBox="1"/>
                      </xdr:nvSpPr>
                      <xdr:spPr>
                        <a:xfrm>
                          <a:off x="2963331" y="16330084"/>
                          <a:ext cx="663910" cy="338666"/>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ja-JP" altLang="en-US" sz="1800" b="1" cap="none" spc="0">
                              <a:ln w="0"/>
                              <a:solidFill>
                                <a:srgbClr val="FF0000"/>
                              </a:solidFill>
                              <a:effectLst/>
                            </a:rPr>
                            <a:t>９東</a:t>
                          </a:r>
                        </a:p>
                      </xdr:txBody>
                    </xdr:sp>
                  </xdr:grpSp>
                  <xdr:pic>
                    <xdr:nvPicPr>
                      <xdr:cNvPr id="121" name="図 120">
                        <a:extLst>
                          <a:ext uri="{FF2B5EF4-FFF2-40B4-BE49-F238E27FC236}">
                            <a16:creationId xmlns:a16="http://schemas.microsoft.com/office/drawing/2014/main" id="{00000000-0008-0000-0200-00007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6244166" y="13292666"/>
                        <a:ext cx="571500" cy="267758"/>
                      </a:xfrm>
                      <a:prstGeom prst="rect">
                        <a:avLst/>
                      </a:prstGeom>
                      <a:noFill/>
                      <a:extLst>
                        <a:ext uri="{909E8E84-426E-40DD-AFC4-6F175D3DCCD1}">
                          <a14:hiddenFill xmlns:a14="http://schemas.microsoft.com/office/drawing/2010/main">
                            <a:solidFill>
                              <a:srgbClr val="FFFFFF"/>
                            </a:solidFill>
                          </a14:hiddenFill>
                        </a:ext>
                      </a:extLst>
                    </xdr:spPr>
                  </xdr:pic>
                </xdr:grpSp>
                <xdr:pic>
                  <xdr:nvPicPr>
                    <xdr:cNvPr id="119" name="図 118">
                      <a:extLst>
                        <a:ext uri="{FF2B5EF4-FFF2-40B4-BE49-F238E27FC236}">
                          <a16:creationId xmlns:a16="http://schemas.microsoft.com/office/drawing/2014/main" id="{00000000-0008-0000-0200-000077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4191001" y="12213169"/>
                      <a:ext cx="336009" cy="574468"/>
                    </a:xfrm>
                    <a:prstGeom prst="rect">
                      <a:avLst/>
                    </a:prstGeom>
                    <a:noFill/>
                    <a:extLst>
                      <a:ext uri="{909E8E84-426E-40DD-AFC4-6F175D3DCCD1}">
                        <a14:hiddenFill xmlns:a14="http://schemas.microsoft.com/office/drawing/2010/main">
                          <a:solidFill>
                            <a:srgbClr val="FFFFFF"/>
                          </a:solidFill>
                        </a14:hiddenFill>
                      </a:ext>
                    </a:extLst>
                  </xdr:spPr>
                </xdr:pic>
              </xdr:grpSp>
              <xdr:pic>
                <xdr:nvPicPr>
                  <xdr:cNvPr id="117" name="図 116">
                    <a:extLst>
                      <a:ext uri="{FF2B5EF4-FFF2-40B4-BE49-F238E27FC236}">
                        <a16:creationId xmlns:a16="http://schemas.microsoft.com/office/drawing/2014/main" id="{00000000-0008-0000-0200-000075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3280834" y="13684249"/>
                    <a:ext cx="247650" cy="142875"/>
                  </a:xfrm>
                  <a:prstGeom prst="rect">
                    <a:avLst/>
                  </a:prstGeom>
                  <a:noFill/>
                  <a:extLst>
                    <a:ext uri="{909E8E84-426E-40DD-AFC4-6F175D3DCCD1}">
                      <a14:hiddenFill xmlns:a14="http://schemas.microsoft.com/office/drawing/2010/main">
                        <a:solidFill>
                          <a:srgbClr val="FFFFFF"/>
                        </a:solidFill>
                      </a14:hiddenFill>
                    </a:ext>
                  </a:extLst>
                </xdr:spPr>
              </xdr:pic>
            </xdr:grpSp>
            <xdr:sp macro="" textlink="">
              <xdr:nvSpPr>
                <xdr:cNvPr id="113" name="フローチャート: 結合子 112">
                  <a:extLst>
                    <a:ext uri="{FF2B5EF4-FFF2-40B4-BE49-F238E27FC236}">
                      <a16:creationId xmlns:a16="http://schemas.microsoft.com/office/drawing/2014/main" id="{00000000-0008-0000-0200-000071000000}"/>
                    </a:ext>
                  </a:extLst>
                </xdr:cNvPr>
                <xdr:cNvSpPr/>
              </xdr:nvSpPr>
              <xdr:spPr>
                <a:xfrm>
                  <a:off x="8318500" y="13112750"/>
                  <a:ext cx="624416" cy="571500"/>
                </a:xfrm>
                <a:prstGeom prst="flowChartConnector">
                  <a:avLst/>
                </a:prstGeom>
                <a:noFill/>
                <a:ln w="38100">
                  <a:solidFill>
                    <a:srgbClr val="C0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14" name="フローチャート: 結合子 113">
                  <a:extLst>
                    <a:ext uri="{FF2B5EF4-FFF2-40B4-BE49-F238E27FC236}">
                      <a16:creationId xmlns:a16="http://schemas.microsoft.com/office/drawing/2014/main" id="{00000000-0008-0000-0200-000072000000}"/>
                    </a:ext>
                  </a:extLst>
                </xdr:cNvPr>
                <xdr:cNvSpPr/>
              </xdr:nvSpPr>
              <xdr:spPr>
                <a:xfrm>
                  <a:off x="4396317" y="13497984"/>
                  <a:ext cx="624416" cy="571500"/>
                </a:xfrm>
                <a:prstGeom prst="flowChartConnector">
                  <a:avLst/>
                </a:prstGeom>
                <a:noFill/>
                <a:ln w="38100">
                  <a:solidFill>
                    <a:srgbClr val="C0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15" name="フローチャート: 結合子 114">
                  <a:extLst>
                    <a:ext uri="{FF2B5EF4-FFF2-40B4-BE49-F238E27FC236}">
                      <a16:creationId xmlns:a16="http://schemas.microsoft.com/office/drawing/2014/main" id="{00000000-0008-0000-0200-000073000000}"/>
                    </a:ext>
                  </a:extLst>
                </xdr:cNvPr>
                <xdr:cNvSpPr/>
              </xdr:nvSpPr>
              <xdr:spPr>
                <a:xfrm>
                  <a:off x="1437218" y="13396385"/>
                  <a:ext cx="624416" cy="571500"/>
                </a:xfrm>
                <a:prstGeom prst="flowChartConnector">
                  <a:avLst/>
                </a:prstGeom>
                <a:noFill/>
                <a:ln w="38100">
                  <a:solidFill>
                    <a:srgbClr val="C00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pic>
            <xdr:nvPicPr>
              <xdr:cNvPr id="111" name="図 110">
                <a:extLst>
                  <a:ext uri="{FF2B5EF4-FFF2-40B4-BE49-F238E27FC236}">
                    <a16:creationId xmlns:a16="http://schemas.microsoft.com/office/drawing/2014/main" id="{00000000-0008-0000-0200-00006F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rot="21272618">
                <a:off x="222250" y="12181416"/>
                <a:ext cx="638175" cy="674158"/>
              </a:xfrm>
              <a:prstGeom prst="rect">
                <a:avLst/>
              </a:prstGeom>
              <a:noFill/>
              <a:extLst>
                <a:ext uri="{909E8E84-426E-40DD-AFC4-6F175D3DCCD1}">
                  <a14:hiddenFill xmlns:a14="http://schemas.microsoft.com/office/drawing/2010/main">
                    <a:solidFill>
                      <a:srgbClr val="FFFFFF"/>
                    </a:solidFill>
                  </a14:hiddenFill>
                </a:ext>
              </a:extLst>
            </xdr:spPr>
          </xdr:pic>
        </xdr:grpSp>
        <xdr:sp macro="" textlink="">
          <xdr:nvSpPr>
            <xdr:cNvPr id="108" name="円/楕円 107">
              <a:extLst>
                <a:ext uri="{FF2B5EF4-FFF2-40B4-BE49-F238E27FC236}">
                  <a16:creationId xmlns:a16="http://schemas.microsoft.com/office/drawing/2014/main" id="{00000000-0008-0000-0200-00006C000000}"/>
                </a:ext>
              </a:extLst>
            </xdr:cNvPr>
            <xdr:cNvSpPr/>
          </xdr:nvSpPr>
          <xdr:spPr>
            <a:xfrm rot="21221414">
              <a:off x="6874858" y="13631212"/>
              <a:ext cx="783953" cy="277012"/>
            </a:xfrm>
            <a:prstGeom prst="ellipse">
              <a:avLst/>
            </a:prstGeom>
            <a:noFill/>
            <a:ln>
              <a:solidFill>
                <a:schemeClr val="accent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09" name="円/楕円 108">
              <a:extLst>
                <a:ext uri="{FF2B5EF4-FFF2-40B4-BE49-F238E27FC236}">
                  <a16:creationId xmlns:a16="http://schemas.microsoft.com/office/drawing/2014/main" id="{00000000-0008-0000-0200-00006D000000}"/>
                </a:ext>
              </a:extLst>
            </xdr:cNvPr>
            <xdr:cNvSpPr/>
          </xdr:nvSpPr>
          <xdr:spPr>
            <a:xfrm rot="4077187">
              <a:off x="4720092" y="12725279"/>
              <a:ext cx="783953" cy="277012"/>
            </a:xfrm>
            <a:prstGeom prst="ellipse">
              <a:avLst/>
            </a:prstGeom>
            <a:noFill/>
            <a:ln>
              <a:solidFill>
                <a:schemeClr val="accent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106" name="円/楕円 105">
            <a:extLst>
              <a:ext uri="{FF2B5EF4-FFF2-40B4-BE49-F238E27FC236}">
                <a16:creationId xmlns:a16="http://schemas.microsoft.com/office/drawing/2014/main" id="{00000000-0008-0000-0200-00006A000000}"/>
              </a:ext>
            </a:extLst>
          </xdr:cNvPr>
          <xdr:cNvSpPr/>
        </xdr:nvSpPr>
        <xdr:spPr>
          <a:xfrm rot="2034713">
            <a:off x="1190019" y="12825574"/>
            <a:ext cx="878415" cy="424664"/>
          </a:xfrm>
          <a:prstGeom prst="ellipse">
            <a:avLst/>
          </a:prstGeom>
          <a:noFill/>
          <a:ln>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5</xdr:col>
      <xdr:colOff>381000</xdr:colOff>
      <xdr:row>122</xdr:row>
      <xdr:rowOff>28576</xdr:rowOff>
    </xdr:from>
    <xdr:to>
      <xdr:col>6</xdr:col>
      <xdr:colOff>467897</xdr:colOff>
      <xdr:row>124</xdr:row>
      <xdr:rowOff>110340</xdr:rowOff>
    </xdr:to>
    <xdr:sp macro="" textlink="">
      <xdr:nvSpPr>
        <xdr:cNvPr id="142" name="円/楕円 141">
          <a:extLst>
            <a:ext uri="{FF2B5EF4-FFF2-40B4-BE49-F238E27FC236}">
              <a16:creationId xmlns:a16="http://schemas.microsoft.com/office/drawing/2014/main" id="{00000000-0008-0000-0200-00008E000000}"/>
            </a:ext>
          </a:extLst>
        </xdr:cNvPr>
        <xdr:cNvSpPr/>
      </xdr:nvSpPr>
      <xdr:spPr>
        <a:xfrm rot="1493411">
          <a:off x="4314825" y="21812251"/>
          <a:ext cx="896522" cy="424664"/>
        </a:xfrm>
        <a:prstGeom prst="ellipse">
          <a:avLst/>
        </a:prstGeom>
        <a:noFill/>
        <a:ln>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614969</xdr:colOff>
      <xdr:row>154</xdr:row>
      <xdr:rowOff>61067</xdr:rowOff>
    </xdr:from>
    <xdr:to>
      <xdr:col>6</xdr:col>
      <xdr:colOff>82765</xdr:colOff>
      <xdr:row>156</xdr:row>
      <xdr:rowOff>19108</xdr:rowOff>
    </xdr:to>
    <xdr:sp macro="" textlink="">
      <xdr:nvSpPr>
        <xdr:cNvPr id="143" name="円/楕円 142">
          <a:extLst>
            <a:ext uri="{FF2B5EF4-FFF2-40B4-BE49-F238E27FC236}">
              <a16:creationId xmlns:a16="http://schemas.microsoft.com/office/drawing/2014/main" id="{00000000-0008-0000-0200-00008F000000}"/>
            </a:ext>
          </a:extLst>
        </xdr:cNvPr>
        <xdr:cNvSpPr/>
      </xdr:nvSpPr>
      <xdr:spPr>
        <a:xfrm rot="20875391">
          <a:off x="3862994" y="27416867"/>
          <a:ext cx="963221" cy="300941"/>
        </a:xfrm>
        <a:prstGeom prst="ellipse">
          <a:avLst/>
        </a:prstGeom>
        <a:noFill/>
        <a:ln>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161785</xdr:colOff>
      <xdr:row>176</xdr:row>
      <xdr:rowOff>3011</xdr:rowOff>
    </xdr:from>
    <xdr:to>
      <xdr:col>10</xdr:col>
      <xdr:colOff>352556</xdr:colOff>
      <xdr:row>177</xdr:row>
      <xdr:rowOff>139733</xdr:rowOff>
    </xdr:to>
    <xdr:sp macro="" textlink="">
      <xdr:nvSpPr>
        <xdr:cNvPr id="144" name="円/楕円 143">
          <a:extLst>
            <a:ext uri="{FF2B5EF4-FFF2-40B4-BE49-F238E27FC236}">
              <a16:creationId xmlns:a16="http://schemas.microsoft.com/office/drawing/2014/main" id="{00000000-0008-0000-0200-000090000000}"/>
            </a:ext>
          </a:extLst>
        </xdr:cNvPr>
        <xdr:cNvSpPr/>
      </xdr:nvSpPr>
      <xdr:spPr>
        <a:xfrm rot="21415460">
          <a:off x="7410310" y="31178336"/>
          <a:ext cx="876571" cy="308172"/>
        </a:xfrm>
        <a:prstGeom prst="ellipse">
          <a:avLst/>
        </a:prstGeom>
        <a:noFill/>
        <a:ln>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533421</xdr:colOff>
      <xdr:row>167</xdr:row>
      <xdr:rowOff>99746</xdr:rowOff>
    </xdr:from>
    <xdr:to>
      <xdr:col>4</xdr:col>
      <xdr:colOff>42893</xdr:colOff>
      <xdr:row>169</xdr:row>
      <xdr:rowOff>41971</xdr:rowOff>
    </xdr:to>
    <xdr:sp macro="" textlink="">
      <xdr:nvSpPr>
        <xdr:cNvPr id="145" name="円/楕円 144">
          <a:extLst>
            <a:ext uri="{FF2B5EF4-FFF2-40B4-BE49-F238E27FC236}">
              <a16:creationId xmlns:a16="http://schemas.microsoft.com/office/drawing/2014/main" id="{00000000-0008-0000-0200-000091000000}"/>
            </a:ext>
          </a:extLst>
        </xdr:cNvPr>
        <xdr:cNvSpPr/>
      </xdr:nvSpPr>
      <xdr:spPr>
        <a:xfrm rot="2422898">
          <a:off x="2409846" y="29684396"/>
          <a:ext cx="881072" cy="332750"/>
        </a:xfrm>
        <a:prstGeom prst="ellipse">
          <a:avLst/>
        </a:prstGeom>
        <a:noFill/>
        <a:ln>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276108</xdr:colOff>
      <xdr:row>181</xdr:row>
      <xdr:rowOff>70999</xdr:rowOff>
    </xdr:from>
    <xdr:to>
      <xdr:col>6</xdr:col>
      <xdr:colOff>631640</xdr:colOff>
      <xdr:row>186</xdr:row>
      <xdr:rowOff>70906</xdr:rowOff>
    </xdr:to>
    <xdr:sp macro="" textlink="">
      <xdr:nvSpPr>
        <xdr:cNvPr id="146" name="円/楕円 145">
          <a:extLst>
            <a:ext uri="{FF2B5EF4-FFF2-40B4-BE49-F238E27FC236}">
              <a16:creationId xmlns:a16="http://schemas.microsoft.com/office/drawing/2014/main" id="{00000000-0008-0000-0200-000092000000}"/>
            </a:ext>
          </a:extLst>
        </xdr:cNvPr>
        <xdr:cNvSpPr/>
      </xdr:nvSpPr>
      <xdr:spPr>
        <a:xfrm rot="4857951">
          <a:off x="4768745" y="32354387"/>
          <a:ext cx="857157" cy="355532"/>
        </a:xfrm>
        <a:prstGeom prst="ellipse">
          <a:avLst/>
        </a:prstGeom>
        <a:noFill/>
        <a:ln>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85724</xdr:colOff>
      <xdr:row>148</xdr:row>
      <xdr:rowOff>142878</xdr:rowOff>
    </xdr:from>
    <xdr:to>
      <xdr:col>2</xdr:col>
      <xdr:colOff>438150</xdr:colOff>
      <xdr:row>152</xdr:row>
      <xdr:rowOff>55756</xdr:rowOff>
    </xdr:to>
    <xdr:sp macro="" textlink="">
      <xdr:nvSpPr>
        <xdr:cNvPr id="147" name="円/楕円 146">
          <a:extLst>
            <a:ext uri="{FF2B5EF4-FFF2-40B4-BE49-F238E27FC236}">
              <a16:creationId xmlns:a16="http://schemas.microsoft.com/office/drawing/2014/main" id="{00000000-0008-0000-0200-000093000000}"/>
            </a:ext>
          </a:extLst>
        </xdr:cNvPr>
        <xdr:cNvSpPr/>
      </xdr:nvSpPr>
      <xdr:spPr>
        <a:xfrm rot="5400000">
          <a:off x="1839023" y="26593104"/>
          <a:ext cx="598678" cy="352426"/>
        </a:xfrm>
        <a:prstGeom prst="ellipse">
          <a:avLst/>
        </a:prstGeom>
        <a:noFill/>
        <a:ln>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115268</xdr:colOff>
      <xdr:row>46</xdr:row>
      <xdr:rowOff>121820</xdr:rowOff>
    </xdr:from>
    <xdr:to>
      <xdr:col>2</xdr:col>
      <xdr:colOff>395298</xdr:colOff>
      <xdr:row>50</xdr:row>
      <xdr:rowOff>22965</xdr:rowOff>
    </xdr:to>
    <xdr:sp macro="" textlink="">
      <xdr:nvSpPr>
        <xdr:cNvPr id="148" name="円/楕円 147">
          <a:extLst>
            <a:ext uri="{FF2B5EF4-FFF2-40B4-BE49-F238E27FC236}">
              <a16:creationId xmlns:a16="http://schemas.microsoft.com/office/drawing/2014/main" id="{00000000-0008-0000-0200-000094000000}"/>
            </a:ext>
          </a:extLst>
        </xdr:cNvPr>
        <xdr:cNvSpPr/>
      </xdr:nvSpPr>
      <xdr:spPr>
        <a:xfrm rot="5112952">
          <a:off x="1838235" y="8781103"/>
          <a:ext cx="586945" cy="280030"/>
        </a:xfrm>
        <a:prstGeom prst="ellipse">
          <a:avLst/>
        </a:prstGeom>
        <a:noFill/>
        <a:ln>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13</xdr:col>
      <xdr:colOff>338492</xdr:colOff>
      <xdr:row>15</xdr:row>
      <xdr:rowOff>131890</xdr:rowOff>
    </xdr:from>
    <xdr:to>
      <xdr:col>13</xdr:col>
      <xdr:colOff>667973</xdr:colOff>
      <xdr:row>18</xdr:row>
      <xdr:rowOff>147946</xdr:rowOff>
    </xdr:to>
    <xdr:sp macro="" textlink="">
      <xdr:nvSpPr>
        <xdr:cNvPr id="149" name="円/楕円 148">
          <a:extLst>
            <a:ext uri="{FF2B5EF4-FFF2-40B4-BE49-F238E27FC236}">
              <a16:creationId xmlns:a16="http://schemas.microsoft.com/office/drawing/2014/main" id="{00000000-0008-0000-0200-000095000000}"/>
            </a:ext>
          </a:extLst>
        </xdr:cNvPr>
        <xdr:cNvSpPr/>
      </xdr:nvSpPr>
      <xdr:spPr>
        <a:xfrm rot="5083725">
          <a:off x="10186892" y="3294640"/>
          <a:ext cx="616131" cy="329481"/>
        </a:xfrm>
        <a:prstGeom prst="ellipse">
          <a:avLst/>
        </a:prstGeom>
        <a:noFill/>
        <a:ln>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14</xdr:col>
      <xdr:colOff>117186</xdr:colOff>
      <xdr:row>118</xdr:row>
      <xdr:rowOff>51670</xdr:rowOff>
    </xdr:from>
    <xdr:to>
      <xdr:col>14</xdr:col>
      <xdr:colOff>439602</xdr:colOff>
      <xdr:row>121</xdr:row>
      <xdr:rowOff>152042</xdr:rowOff>
    </xdr:to>
    <xdr:sp macro="" textlink="">
      <xdr:nvSpPr>
        <xdr:cNvPr id="150" name="円/楕円 149">
          <a:extLst>
            <a:ext uri="{FF2B5EF4-FFF2-40B4-BE49-F238E27FC236}">
              <a16:creationId xmlns:a16="http://schemas.microsoft.com/office/drawing/2014/main" id="{00000000-0008-0000-0200-000096000000}"/>
            </a:ext>
          </a:extLst>
        </xdr:cNvPr>
        <xdr:cNvSpPr/>
      </xdr:nvSpPr>
      <xdr:spPr>
        <a:xfrm rot="6554862">
          <a:off x="10648558" y="21295698"/>
          <a:ext cx="614722" cy="322416"/>
        </a:xfrm>
        <a:prstGeom prst="ellipse">
          <a:avLst/>
        </a:prstGeom>
        <a:noFill/>
        <a:ln>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333375</xdr:colOff>
      <xdr:row>83</xdr:row>
      <xdr:rowOff>161925</xdr:rowOff>
    </xdr:from>
    <xdr:to>
      <xdr:col>6</xdr:col>
      <xdr:colOff>38100</xdr:colOff>
      <xdr:row>85</xdr:row>
      <xdr:rowOff>38100</xdr:rowOff>
    </xdr:to>
    <xdr:sp macro="" textlink="">
      <xdr:nvSpPr>
        <xdr:cNvPr id="151" name="テキスト ボックス 150">
          <a:extLst>
            <a:ext uri="{FF2B5EF4-FFF2-40B4-BE49-F238E27FC236}">
              <a16:creationId xmlns:a16="http://schemas.microsoft.com/office/drawing/2014/main" id="{00000000-0008-0000-0200-000097000000}"/>
            </a:ext>
          </a:extLst>
        </xdr:cNvPr>
        <xdr:cNvSpPr txBox="1"/>
      </xdr:nvSpPr>
      <xdr:spPr>
        <a:xfrm rot="19443093">
          <a:off x="3581400" y="15097125"/>
          <a:ext cx="1200150" cy="2952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菊水旭山公園通</a:t>
          </a:r>
        </a:p>
      </xdr:txBody>
    </xdr:sp>
    <xdr:clientData/>
  </xdr:twoCellAnchor>
  <xdr:twoCellAnchor>
    <xdr:from>
      <xdr:col>1</xdr:col>
      <xdr:colOff>57150</xdr:colOff>
      <xdr:row>83</xdr:row>
      <xdr:rowOff>19050</xdr:rowOff>
    </xdr:from>
    <xdr:to>
      <xdr:col>10</xdr:col>
      <xdr:colOff>607695</xdr:colOff>
      <xdr:row>112</xdr:row>
      <xdr:rowOff>152400</xdr:rowOff>
    </xdr:to>
    <xdr:grpSp>
      <xdr:nvGrpSpPr>
        <xdr:cNvPr id="164" name="グループ化 163">
          <a:extLst>
            <a:ext uri="{FF2B5EF4-FFF2-40B4-BE49-F238E27FC236}">
              <a16:creationId xmlns:a16="http://schemas.microsoft.com/office/drawing/2014/main" id="{00000000-0008-0000-0200-0000A4000000}"/>
            </a:ext>
          </a:extLst>
        </xdr:cNvPr>
        <xdr:cNvGrpSpPr/>
      </xdr:nvGrpSpPr>
      <xdr:grpSpPr>
        <a:xfrm>
          <a:off x="999964" y="14522881"/>
          <a:ext cx="6711121" cy="5066977"/>
          <a:chOff x="1104900" y="14723269"/>
          <a:chExt cx="7456170" cy="5050631"/>
        </a:xfrm>
      </xdr:grpSpPr>
      <xdr:grpSp>
        <xdr:nvGrpSpPr>
          <xdr:cNvPr id="152" name="グループ化 151">
            <a:hlinkClick xmlns:r="http://schemas.openxmlformats.org/officeDocument/2006/relationships" r:id="rId71"/>
            <a:extLst>
              <a:ext uri="{FF2B5EF4-FFF2-40B4-BE49-F238E27FC236}">
                <a16:creationId xmlns:a16="http://schemas.microsoft.com/office/drawing/2014/main" id="{00000000-0008-0000-0200-000098000000}"/>
              </a:ext>
            </a:extLst>
          </xdr:cNvPr>
          <xdr:cNvGrpSpPr/>
        </xdr:nvGrpSpPr>
        <xdr:grpSpPr>
          <a:xfrm>
            <a:off x="1104900" y="14723269"/>
            <a:ext cx="7456170" cy="5050631"/>
            <a:chOff x="1104900" y="14620875"/>
            <a:chExt cx="7172325" cy="5181600"/>
          </a:xfrm>
        </xdr:grpSpPr>
        <xdr:pic>
          <xdr:nvPicPr>
            <xdr:cNvPr id="153" name="図 152">
              <a:extLst>
                <a:ext uri="{FF2B5EF4-FFF2-40B4-BE49-F238E27FC236}">
                  <a16:creationId xmlns:a16="http://schemas.microsoft.com/office/drawing/2014/main" id="{00000000-0008-0000-0200-000099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1104900" y="14620875"/>
              <a:ext cx="7172325" cy="5133975"/>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154" name="テキスト ボックス 153">
              <a:hlinkClick xmlns:r="http://schemas.openxmlformats.org/officeDocument/2006/relationships" r:id="rId73"/>
              <a:extLst>
                <a:ext uri="{FF2B5EF4-FFF2-40B4-BE49-F238E27FC236}">
                  <a16:creationId xmlns:a16="http://schemas.microsoft.com/office/drawing/2014/main" id="{00000000-0008-0000-0200-00009A000000}"/>
                </a:ext>
              </a:extLst>
            </xdr:cNvPr>
            <xdr:cNvSpPr txBox="1"/>
          </xdr:nvSpPr>
          <xdr:spPr>
            <a:xfrm>
              <a:off x="4055590" y="18688049"/>
              <a:ext cx="745010" cy="322285"/>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10</a:t>
              </a:r>
              <a:r>
                <a:rPr kumimoji="1" lang="ja-JP" altLang="en-US" sz="1800" b="1" cap="none" spc="0">
                  <a:ln w="0"/>
                  <a:solidFill>
                    <a:srgbClr val="FF0000"/>
                  </a:solidFill>
                  <a:effectLst/>
                </a:rPr>
                <a:t>北</a:t>
              </a:r>
            </a:p>
          </xdr:txBody>
        </xdr:sp>
        <xdr:sp macro="" textlink="">
          <xdr:nvSpPr>
            <xdr:cNvPr id="155" name="テキスト ボックス 154">
              <a:extLst>
                <a:ext uri="{FF2B5EF4-FFF2-40B4-BE49-F238E27FC236}">
                  <a16:creationId xmlns:a16="http://schemas.microsoft.com/office/drawing/2014/main" id="{00000000-0008-0000-0200-00009B000000}"/>
                </a:ext>
              </a:extLst>
            </xdr:cNvPr>
            <xdr:cNvSpPr txBox="1"/>
          </xdr:nvSpPr>
          <xdr:spPr>
            <a:xfrm>
              <a:off x="4629150" y="19497675"/>
              <a:ext cx="695325" cy="3048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10</a:t>
              </a:r>
              <a:r>
                <a:rPr kumimoji="1" lang="ja-JP" altLang="en-US" sz="1800" b="1" cap="none" spc="0">
                  <a:ln w="0"/>
                  <a:solidFill>
                    <a:srgbClr val="FF0000"/>
                  </a:solidFill>
                  <a:effectLst/>
                </a:rPr>
                <a:t>南</a:t>
              </a:r>
            </a:p>
          </xdr:txBody>
        </xdr:sp>
        <xdr:sp macro="" textlink="">
          <xdr:nvSpPr>
            <xdr:cNvPr id="156" name="テキスト ボックス 155">
              <a:hlinkClick xmlns:r="http://schemas.openxmlformats.org/officeDocument/2006/relationships" r:id="rId74"/>
              <a:extLst>
                <a:ext uri="{FF2B5EF4-FFF2-40B4-BE49-F238E27FC236}">
                  <a16:creationId xmlns:a16="http://schemas.microsoft.com/office/drawing/2014/main" id="{00000000-0008-0000-0200-00009C000000}"/>
                </a:ext>
              </a:extLst>
            </xdr:cNvPr>
            <xdr:cNvSpPr txBox="1"/>
          </xdr:nvSpPr>
          <xdr:spPr>
            <a:xfrm>
              <a:off x="2228850" y="15001874"/>
              <a:ext cx="750473" cy="322285"/>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11</a:t>
              </a:r>
              <a:r>
                <a:rPr kumimoji="1" lang="ja-JP" altLang="en-US" sz="1800" b="1" cap="none" spc="0">
                  <a:ln w="0"/>
                  <a:solidFill>
                    <a:srgbClr val="FF0000"/>
                  </a:solidFill>
                  <a:effectLst/>
                </a:rPr>
                <a:t>北</a:t>
              </a:r>
            </a:p>
          </xdr:txBody>
        </xdr:sp>
        <xdr:sp macro="" textlink="">
          <xdr:nvSpPr>
            <xdr:cNvPr id="157" name="テキスト ボックス 156">
              <a:hlinkClick xmlns:r="http://schemas.openxmlformats.org/officeDocument/2006/relationships" r:id="rId74"/>
              <a:extLst>
                <a:ext uri="{FF2B5EF4-FFF2-40B4-BE49-F238E27FC236}">
                  <a16:creationId xmlns:a16="http://schemas.microsoft.com/office/drawing/2014/main" id="{00000000-0008-0000-0200-00009D000000}"/>
                </a:ext>
              </a:extLst>
            </xdr:cNvPr>
            <xdr:cNvSpPr txBox="1"/>
          </xdr:nvSpPr>
          <xdr:spPr>
            <a:xfrm>
              <a:off x="2762249" y="16030574"/>
              <a:ext cx="768773" cy="322285"/>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11</a:t>
              </a:r>
              <a:r>
                <a:rPr kumimoji="1" lang="ja-JP" altLang="en-US" sz="1800" b="1" cap="none" spc="0">
                  <a:ln w="0"/>
                  <a:solidFill>
                    <a:srgbClr val="FF0000"/>
                  </a:solidFill>
                  <a:effectLst/>
                </a:rPr>
                <a:t>南</a:t>
              </a:r>
            </a:p>
          </xdr:txBody>
        </xdr:sp>
        <xdr:sp macro="" textlink="">
          <xdr:nvSpPr>
            <xdr:cNvPr id="158" name="テキスト ボックス 157">
              <a:extLst>
                <a:ext uri="{FF2B5EF4-FFF2-40B4-BE49-F238E27FC236}">
                  <a16:creationId xmlns:a16="http://schemas.microsoft.com/office/drawing/2014/main" id="{00000000-0008-0000-0200-00009E000000}"/>
                </a:ext>
              </a:extLst>
            </xdr:cNvPr>
            <xdr:cNvSpPr txBox="1"/>
          </xdr:nvSpPr>
          <xdr:spPr>
            <a:xfrm>
              <a:off x="1905000" y="15821024"/>
              <a:ext cx="748729" cy="322285"/>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11</a:t>
              </a:r>
              <a:r>
                <a:rPr kumimoji="1" lang="ja-JP" altLang="en-US" sz="1800" b="1" cap="none" spc="0">
                  <a:ln w="0"/>
                  <a:solidFill>
                    <a:srgbClr val="FF0000"/>
                  </a:solidFill>
                  <a:effectLst/>
                </a:rPr>
                <a:t>西</a:t>
              </a:r>
            </a:p>
          </xdr:txBody>
        </xdr:sp>
        <xdr:sp macro="" textlink="">
          <xdr:nvSpPr>
            <xdr:cNvPr id="159" name="テキスト ボックス 158">
              <a:extLst>
                <a:ext uri="{FF2B5EF4-FFF2-40B4-BE49-F238E27FC236}">
                  <a16:creationId xmlns:a16="http://schemas.microsoft.com/office/drawing/2014/main" id="{00000000-0008-0000-0200-00009F000000}"/>
                </a:ext>
              </a:extLst>
            </xdr:cNvPr>
            <xdr:cNvSpPr txBox="1"/>
          </xdr:nvSpPr>
          <xdr:spPr>
            <a:xfrm>
              <a:off x="3019424" y="15220949"/>
              <a:ext cx="764838" cy="322285"/>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11</a:t>
              </a:r>
              <a:r>
                <a:rPr kumimoji="1" lang="ja-JP" altLang="en-US" sz="1800" b="1" cap="none" spc="0">
                  <a:ln w="0"/>
                  <a:solidFill>
                    <a:srgbClr val="FF0000"/>
                  </a:solidFill>
                  <a:effectLst/>
                </a:rPr>
                <a:t>東</a:t>
              </a:r>
            </a:p>
          </xdr:txBody>
        </xdr:sp>
        <xdr:sp macro="" textlink="">
          <xdr:nvSpPr>
            <xdr:cNvPr id="160" name="テキスト ボックス 159">
              <a:extLst>
                <a:ext uri="{FF2B5EF4-FFF2-40B4-BE49-F238E27FC236}">
                  <a16:creationId xmlns:a16="http://schemas.microsoft.com/office/drawing/2014/main" id="{00000000-0008-0000-0200-0000A0000000}"/>
                </a:ext>
              </a:extLst>
            </xdr:cNvPr>
            <xdr:cNvSpPr txBox="1"/>
          </xdr:nvSpPr>
          <xdr:spPr>
            <a:xfrm>
              <a:off x="4962525" y="18764250"/>
              <a:ext cx="695325" cy="3048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10</a:t>
              </a:r>
              <a:r>
                <a:rPr kumimoji="1" lang="ja-JP" altLang="en-US" sz="1800" b="1" cap="none" spc="0">
                  <a:ln w="0"/>
                  <a:solidFill>
                    <a:srgbClr val="FF0000"/>
                  </a:solidFill>
                  <a:effectLst/>
                </a:rPr>
                <a:t>東</a:t>
              </a:r>
            </a:p>
          </xdr:txBody>
        </xdr:sp>
        <xdr:sp macro="" textlink="">
          <xdr:nvSpPr>
            <xdr:cNvPr id="161" name="テキスト ボックス 160">
              <a:extLst>
                <a:ext uri="{FF2B5EF4-FFF2-40B4-BE49-F238E27FC236}">
                  <a16:creationId xmlns:a16="http://schemas.microsoft.com/office/drawing/2014/main" id="{00000000-0008-0000-0200-0000A1000000}"/>
                </a:ext>
              </a:extLst>
            </xdr:cNvPr>
            <xdr:cNvSpPr txBox="1"/>
          </xdr:nvSpPr>
          <xdr:spPr>
            <a:xfrm>
              <a:off x="3790950" y="19421475"/>
              <a:ext cx="695325" cy="304800"/>
            </a:xfrm>
            <a:prstGeom prst="rect">
              <a:avLst/>
            </a:prstGeom>
            <a:solidFill>
              <a:schemeClr val="lt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r>
                <a:rPr kumimoji="1" lang="en-US" altLang="ja-JP" sz="1800" b="1" cap="none" spc="0">
                  <a:ln w="0"/>
                  <a:solidFill>
                    <a:srgbClr val="FF0000"/>
                  </a:solidFill>
                  <a:effectLst/>
                </a:rPr>
                <a:t>10</a:t>
              </a:r>
              <a:r>
                <a:rPr kumimoji="1" lang="ja-JP" altLang="en-US" sz="1800" b="1" cap="none" spc="0">
                  <a:ln w="0"/>
                  <a:solidFill>
                    <a:srgbClr val="FF0000"/>
                  </a:solidFill>
                  <a:effectLst/>
                </a:rPr>
                <a:t>西</a:t>
              </a:r>
            </a:p>
          </xdr:txBody>
        </xdr:sp>
      </xdr:grpSp>
      <xdr:sp macro="" textlink="">
        <xdr:nvSpPr>
          <xdr:cNvPr id="162" name="円/楕円 161">
            <a:extLst>
              <a:ext uri="{FF2B5EF4-FFF2-40B4-BE49-F238E27FC236}">
                <a16:creationId xmlns:a16="http://schemas.microsoft.com/office/drawing/2014/main" id="{00000000-0008-0000-0200-0000A2000000}"/>
              </a:ext>
            </a:extLst>
          </xdr:cNvPr>
          <xdr:cNvSpPr/>
        </xdr:nvSpPr>
        <xdr:spPr>
          <a:xfrm>
            <a:off x="2464593" y="15466219"/>
            <a:ext cx="762001" cy="571500"/>
          </a:xfrm>
          <a:prstGeom prst="ellipse">
            <a:avLst/>
          </a:prstGeom>
          <a:noFill/>
          <a:ln w="38100">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63" name="円/楕円 162">
            <a:extLst>
              <a:ext uri="{FF2B5EF4-FFF2-40B4-BE49-F238E27FC236}">
                <a16:creationId xmlns:a16="http://schemas.microsoft.com/office/drawing/2014/main" id="{00000000-0008-0000-0200-0000A3000000}"/>
              </a:ext>
            </a:extLst>
          </xdr:cNvPr>
          <xdr:cNvSpPr/>
        </xdr:nvSpPr>
        <xdr:spPr>
          <a:xfrm>
            <a:off x="4536280" y="18990468"/>
            <a:ext cx="678657" cy="523875"/>
          </a:xfrm>
          <a:prstGeom prst="ellipse">
            <a:avLst/>
          </a:prstGeom>
          <a:noFill/>
          <a:ln w="38100">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0</xdr:col>
      <xdr:colOff>23812</xdr:colOff>
      <xdr:row>81</xdr:row>
      <xdr:rowOff>83343</xdr:rowOff>
    </xdr:from>
    <xdr:to>
      <xdr:col>1</xdr:col>
      <xdr:colOff>23812</xdr:colOff>
      <xdr:row>87</xdr:row>
      <xdr:rowOff>83343</xdr:rowOff>
    </xdr:to>
    <xdr:sp macro="" textlink="">
      <xdr:nvSpPr>
        <xdr:cNvPr id="165" name="角丸四角形 164">
          <a:extLst>
            <a:ext uri="{FF2B5EF4-FFF2-40B4-BE49-F238E27FC236}">
              <a16:creationId xmlns:a16="http://schemas.microsoft.com/office/drawing/2014/main" id="{00000000-0008-0000-0200-0000A5000000}"/>
            </a:ext>
          </a:extLst>
        </xdr:cNvPr>
        <xdr:cNvSpPr/>
      </xdr:nvSpPr>
      <xdr:spPr>
        <a:xfrm>
          <a:off x="23812" y="14442281"/>
          <a:ext cx="1047750" cy="1095375"/>
        </a:xfrm>
        <a:prstGeom prst="roundRect">
          <a:avLst/>
        </a:prstGeom>
        <a:noFill/>
        <a:ln w="57150"/>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0</xdr:colOff>
      <xdr:row>61</xdr:row>
      <xdr:rowOff>128588</xdr:rowOff>
    </xdr:from>
    <xdr:to>
      <xdr:col>1</xdr:col>
      <xdr:colOff>0</xdr:colOff>
      <xdr:row>67</xdr:row>
      <xdr:rowOff>140494</xdr:rowOff>
    </xdr:to>
    <xdr:sp macro="" textlink="">
      <xdr:nvSpPr>
        <xdr:cNvPr id="166" name="角丸四角形 165">
          <a:extLst>
            <a:ext uri="{FF2B5EF4-FFF2-40B4-BE49-F238E27FC236}">
              <a16:creationId xmlns:a16="http://schemas.microsoft.com/office/drawing/2014/main" id="{00000000-0008-0000-0200-0000A6000000}"/>
            </a:ext>
          </a:extLst>
        </xdr:cNvPr>
        <xdr:cNvSpPr/>
      </xdr:nvSpPr>
      <xdr:spPr>
        <a:xfrm>
          <a:off x="0" y="11070432"/>
          <a:ext cx="1047750" cy="1095375"/>
        </a:xfrm>
        <a:prstGeom prst="roundRect">
          <a:avLst/>
        </a:prstGeom>
        <a:noFill/>
        <a:ln w="57150"/>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47624</xdr:colOff>
      <xdr:row>42</xdr:row>
      <xdr:rowOff>42864</xdr:rowOff>
    </xdr:from>
    <xdr:to>
      <xdr:col>1</xdr:col>
      <xdr:colOff>47624</xdr:colOff>
      <xdr:row>48</xdr:row>
      <xdr:rowOff>42864</xdr:rowOff>
    </xdr:to>
    <xdr:sp macro="" textlink="">
      <xdr:nvSpPr>
        <xdr:cNvPr id="167" name="角丸四角形 166">
          <a:extLst>
            <a:ext uri="{FF2B5EF4-FFF2-40B4-BE49-F238E27FC236}">
              <a16:creationId xmlns:a16="http://schemas.microsoft.com/office/drawing/2014/main" id="{00000000-0008-0000-0200-0000A7000000}"/>
            </a:ext>
          </a:extLst>
        </xdr:cNvPr>
        <xdr:cNvSpPr/>
      </xdr:nvSpPr>
      <xdr:spPr>
        <a:xfrm>
          <a:off x="47624" y="7722395"/>
          <a:ext cx="1047750" cy="1095375"/>
        </a:xfrm>
        <a:prstGeom prst="roundRect">
          <a:avLst/>
        </a:prstGeom>
        <a:noFill/>
        <a:ln w="57150"/>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676273</xdr:colOff>
      <xdr:row>11</xdr:row>
      <xdr:rowOff>119064</xdr:rowOff>
    </xdr:from>
    <xdr:to>
      <xdr:col>6</xdr:col>
      <xdr:colOff>797718</xdr:colOff>
      <xdr:row>13</xdr:row>
      <xdr:rowOff>47626</xdr:rowOff>
    </xdr:to>
    <xdr:sp macro="" textlink="">
      <xdr:nvSpPr>
        <xdr:cNvPr id="169" name="角丸四角形 168">
          <a:extLst>
            <a:ext uri="{FF2B5EF4-FFF2-40B4-BE49-F238E27FC236}">
              <a16:creationId xmlns:a16="http://schemas.microsoft.com/office/drawing/2014/main" id="{00000000-0008-0000-0200-0000A9000000}"/>
            </a:ext>
          </a:extLst>
        </xdr:cNvPr>
        <xdr:cNvSpPr/>
      </xdr:nvSpPr>
      <xdr:spPr>
        <a:xfrm>
          <a:off x="3248023" y="2083595"/>
          <a:ext cx="2312195" cy="404812"/>
        </a:xfrm>
        <a:prstGeom prst="roundRect">
          <a:avLst/>
        </a:prstGeom>
        <a:noFill/>
        <a:ln w="57150"/>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464343</xdr:colOff>
      <xdr:row>55</xdr:row>
      <xdr:rowOff>35719</xdr:rowOff>
    </xdr:from>
    <xdr:to>
      <xdr:col>5</xdr:col>
      <xdr:colOff>119062</xdr:colOff>
      <xdr:row>61</xdr:row>
      <xdr:rowOff>4988</xdr:rowOff>
    </xdr:to>
    <xdr:grpSp>
      <xdr:nvGrpSpPr>
        <xdr:cNvPr id="172" name="グループ化 171">
          <a:extLst>
            <a:ext uri="{FF2B5EF4-FFF2-40B4-BE49-F238E27FC236}">
              <a16:creationId xmlns:a16="http://schemas.microsoft.com/office/drawing/2014/main" id="{00000000-0008-0000-0200-0000AC000000}"/>
            </a:ext>
          </a:extLst>
        </xdr:cNvPr>
        <xdr:cNvGrpSpPr/>
      </xdr:nvGrpSpPr>
      <xdr:grpSpPr>
        <a:xfrm>
          <a:off x="2156241" y="9760905"/>
          <a:ext cx="1475770" cy="976659"/>
          <a:chOff x="12507197" y="9504586"/>
          <a:chExt cx="960201" cy="716830"/>
        </a:xfrm>
      </xdr:grpSpPr>
      <xdr:sp macro="" textlink="">
        <xdr:nvSpPr>
          <xdr:cNvPr id="170" name="右中かっこ 169">
            <a:extLst>
              <a:ext uri="{FF2B5EF4-FFF2-40B4-BE49-F238E27FC236}">
                <a16:creationId xmlns:a16="http://schemas.microsoft.com/office/drawing/2014/main" id="{00000000-0008-0000-0200-0000AA000000}"/>
              </a:ext>
            </a:extLst>
          </xdr:cNvPr>
          <xdr:cNvSpPr/>
        </xdr:nvSpPr>
        <xdr:spPr>
          <a:xfrm rot="5053533">
            <a:off x="12762633" y="9249150"/>
            <a:ext cx="337809" cy="848682"/>
          </a:xfrm>
          <a:prstGeom prst="rightBrace">
            <a:avLst/>
          </a:prstGeom>
          <a:ln w="38100">
            <a:prstDash val="sysDash"/>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sp macro="" textlink="">
        <xdr:nvSpPr>
          <xdr:cNvPr id="171" name="テキスト ボックス 170">
            <a:extLst>
              <a:ext uri="{FF2B5EF4-FFF2-40B4-BE49-F238E27FC236}">
                <a16:creationId xmlns:a16="http://schemas.microsoft.com/office/drawing/2014/main" id="{00000000-0008-0000-0200-0000AB000000}"/>
              </a:ext>
            </a:extLst>
          </xdr:cNvPr>
          <xdr:cNvSpPr txBox="1"/>
        </xdr:nvSpPr>
        <xdr:spPr>
          <a:xfrm rot="21068684">
            <a:off x="12622054" y="9716055"/>
            <a:ext cx="845344" cy="505361"/>
          </a:xfrm>
          <a:prstGeom prst="rect">
            <a:avLst/>
          </a:prstGeom>
          <a:solidFill>
            <a:srgbClr val="FFFFFF">
              <a:alpha val="0"/>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400" b="1"/>
              <a:t>6</a:t>
            </a:r>
            <a:r>
              <a:rPr kumimoji="1" lang="ja-JP" altLang="en-US" sz="1400" b="1"/>
              <a:t>車線済区間</a:t>
            </a:r>
            <a:endParaRPr kumimoji="1" lang="en-US" altLang="ja-JP" sz="1400" b="1"/>
          </a:p>
          <a:p>
            <a:r>
              <a:rPr kumimoji="1" lang="en-US" altLang="ja-JP" sz="1400" b="1"/>
              <a:t>190m</a:t>
            </a:r>
            <a:endParaRPr kumimoji="1" lang="ja-JP" altLang="en-US" sz="1400" b="1"/>
          </a:p>
        </xdr:txBody>
      </xdr:sp>
    </xdr:grpSp>
    <xdr:clientData/>
  </xdr:twoCellAnchor>
</xdr:wsDr>
</file>

<file path=xl/drawings/drawing3.xml><?xml version="1.0" encoding="utf-8"?>
<xdr:wsDr xmlns:xdr="http://schemas.openxmlformats.org/drawingml/2006/spreadsheetDrawing" xmlns:a="http://schemas.openxmlformats.org/drawingml/2006/main">
  <xdr:twoCellAnchor editAs="oneCell">
    <xdr:from>
      <xdr:col>15</xdr:col>
      <xdr:colOff>209020</xdr:colOff>
      <xdr:row>5</xdr:row>
      <xdr:rowOff>43795</xdr:rowOff>
    </xdr:from>
    <xdr:to>
      <xdr:col>24</xdr:col>
      <xdr:colOff>377645</xdr:colOff>
      <xdr:row>31</xdr:row>
      <xdr:rowOff>1151</xdr:rowOff>
    </xdr:to>
    <xdr:pic>
      <xdr:nvPicPr>
        <xdr:cNvPr id="3" name="図 2">
          <a:extLst>
            <a:ext uri="{FF2B5EF4-FFF2-40B4-BE49-F238E27FC236}">
              <a16:creationId xmlns:a16="http://schemas.microsoft.com/office/drawing/2014/main" id="{00000000-0008-0000-04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67458" y="924858"/>
          <a:ext cx="6383687" cy="4374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487134</xdr:colOff>
      <xdr:row>45</xdr:row>
      <xdr:rowOff>129136</xdr:rowOff>
    </xdr:from>
    <xdr:to>
      <xdr:col>20</xdr:col>
      <xdr:colOff>517071</xdr:colOff>
      <xdr:row>74</xdr:row>
      <xdr:rowOff>135970</xdr:rowOff>
    </xdr:to>
    <xdr:grpSp>
      <xdr:nvGrpSpPr>
        <xdr:cNvPr id="78" name="グループ化 77">
          <a:extLst>
            <a:ext uri="{FF2B5EF4-FFF2-40B4-BE49-F238E27FC236}">
              <a16:creationId xmlns:a16="http://schemas.microsoft.com/office/drawing/2014/main" id="{00000000-0008-0000-0400-00004E000000}"/>
            </a:ext>
          </a:extLst>
        </xdr:cNvPr>
        <xdr:cNvGrpSpPr/>
      </xdr:nvGrpSpPr>
      <xdr:grpSpPr>
        <a:xfrm>
          <a:off x="5363934" y="7629393"/>
          <a:ext cx="6887937" cy="4742120"/>
          <a:chOff x="27510920" y="26949042"/>
          <a:chExt cx="7513865" cy="5136499"/>
        </a:xfrm>
      </xdr:grpSpPr>
      <xdr:grpSp>
        <xdr:nvGrpSpPr>
          <xdr:cNvPr id="79" name="グループ化 78">
            <a:extLst>
              <a:ext uri="{FF2B5EF4-FFF2-40B4-BE49-F238E27FC236}">
                <a16:creationId xmlns:a16="http://schemas.microsoft.com/office/drawing/2014/main" id="{00000000-0008-0000-0400-00004F000000}"/>
              </a:ext>
            </a:extLst>
          </xdr:cNvPr>
          <xdr:cNvGrpSpPr/>
        </xdr:nvGrpSpPr>
        <xdr:grpSpPr>
          <a:xfrm>
            <a:off x="34186583" y="28142293"/>
            <a:ext cx="838202" cy="2460171"/>
            <a:chOff x="34186583" y="28142293"/>
            <a:chExt cx="838202" cy="2460171"/>
          </a:xfrm>
        </xdr:grpSpPr>
        <xdr:grpSp>
          <xdr:nvGrpSpPr>
            <xdr:cNvPr id="131" name="グループ化 130">
              <a:extLst>
                <a:ext uri="{FF2B5EF4-FFF2-40B4-BE49-F238E27FC236}">
                  <a16:creationId xmlns:a16="http://schemas.microsoft.com/office/drawing/2014/main" id="{00000000-0008-0000-0400-000083000000}"/>
                </a:ext>
              </a:extLst>
            </xdr:cNvPr>
            <xdr:cNvGrpSpPr/>
          </xdr:nvGrpSpPr>
          <xdr:grpSpPr>
            <a:xfrm flipH="1">
              <a:off x="34186583" y="28142293"/>
              <a:ext cx="838202" cy="1074964"/>
              <a:chOff x="27268717" y="29024036"/>
              <a:chExt cx="737503" cy="1074964"/>
            </a:xfrm>
          </xdr:grpSpPr>
          <xdr:grpSp>
            <xdr:nvGrpSpPr>
              <xdr:cNvPr id="140" name="グループ化 139">
                <a:extLst>
                  <a:ext uri="{FF2B5EF4-FFF2-40B4-BE49-F238E27FC236}">
                    <a16:creationId xmlns:a16="http://schemas.microsoft.com/office/drawing/2014/main" id="{00000000-0008-0000-0400-00008C000000}"/>
                  </a:ext>
                </a:extLst>
              </xdr:cNvPr>
              <xdr:cNvGrpSpPr/>
            </xdr:nvGrpSpPr>
            <xdr:grpSpPr>
              <a:xfrm rot="10800000">
                <a:off x="27282320" y="29758822"/>
                <a:ext cx="723900" cy="340178"/>
                <a:chOff x="28466143" y="28196722"/>
                <a:chExt cx="723900" cy="340178"/>
              </a:xfrm>
            </xdr:grpSpPr>
            <xdr:cxnSp macro="">
              <xdr:nvCxnSpPr>
                <xdr:cNvPr id="145" name="直線矢印コネクタ 144">
                  <a:extLst>
                    <a:ext uri="{FF2B5EF4-FFF2-40B4-BE49-F238E27FC236}">
                      <a16:creationId xmlns:a16="http://schemas.microsoft.com/office/drawing/2014/main" id="{00000000-0008-0000-0400-000091000000}"/>
                    </a:ext>
                  </a:extLst>
                </xdr:cNvPr>
                <xdr:cNvCxnSpPr/>
              </xdr:nvCxnSpPr>
              <xdr:spPr>
                <a:xfrm flipH="1">
                  <a:off x="28466143" y="28196722"/>
                  <a:ext cx="2721" cy="337457"/>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46" name="直線矢印コネクタ 145">
                  <a:extLst>
                    <a:ext uri="{FF2B5EF4-FFF2-40B4-BE49-F238E27FC236}">
                      <a16:creationId xmlns:a16="http://schemas.microsoft.com/office/drawing/2014/main" id="{00000000-0008-0000-0400-000092000000}"/>
                    </a:ext>
                  </a:extLst>
                </xdr:cNvPr>
                <xdr:cNvCxnSpPr/>
              </xdr:nvCxnSpPr>
              <xdr:spPr>
                <a:xfrm>
                  <a:off x="28468864" y="28536900"/>
                  <a:ext cx="721179"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cxnSp macro="">
            <xdr:nvCxnSpPr>
              <xdr:cNvPr id="141" name="直線矢印コネクタ 140">
                <a:extLst>
                  <a:ext uri="{FF2B5EF4-FFF2-40B4-BE49-F238E27FC236}">
                    <a16:creationId xmlns:a16="http://schemas.microsoft.com/office/drawing/2014/main" id="{00000000-0008-0000-0400-00008D000000}"/>
                  </a:ext>
                </a:extLst>
              </xdr:cNvPr>
              <xdr:cNvCxnSpPr/>
            </xdr:nvCxnSpPr>
            <xdr:spPr>
              <a:xfrm flipH="1">
                <a:off x="27268717" y="29581928"/>
                <a:ext cx="721177"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nvGrpSpPr>
              <xdr:cNvPr id="142" name="グループ化 141">
                <a:extLst>
                  <a:ext uri="{FF2B5EF4-FFF2-40B4-BE49-F238E27FC236}">
                    <a16:creationId xmlns:a16="http://schemas.microsoft.com/office/drawing/2014/main" id="{00000000-0008-0000-0400-00008E000000}"/>
                  </a:ext>
                </a:extLst>
              </xdr:cNvPr>
              <xdr:cNvGrpSpPr/>
            </xdr:nvGrpSpPr>
            <xdr:grpSpPr>
              <a:xfrm rot="10800000" flipV="1">
                <a:off x="27271435" y="29024036"/>
                <a:ext cx="723900" cy="370114"/>
                <a:chOff x="28466143" y="28196722"/>
                <a:chExt cx="723900" cy="340178"/>
              </a:xfrm>
            </xdr:grpSpPr>
            <xdr:cxnSp macro="">
              <xdr:nvCxnSpPr>
                <xdr:cNvPr id="143" name="直線矢印コネクタ 142">
                  <a:extLst>
                    <a:ext uri="{FF2B5EF4-FFF2-40B4-BE49-F238E27FC236}">
                      <a16:creationId xmlns:a16="http://schemas.microsoft.com/office/drawing/2014/main" id="{00000000-0008-0000-0400-00008F000000}"/>
                    </a:ext>
                  </a:extLst>
                </xdr:cNvPr>
                <xdr:cNvCxnSpPr/>
              </xdr:nvCxnSpPr>
              <xdr:spPr>
                <a:xfrm flipH="1">
                  <a:off x="28466143" y="28196722"/>
                  <a:ext cx="2721" cy="337457"/>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44" name="直線矢印コネクタ 143">
                  <a:extLst>
                    <a:ext uri="{FF2B5EF4-FFF2-40B4-BE49-F238E27FC236}">
                      <a16:creationId xmlns:a16="http://schemas.microsoft.com/office/drawing/2014/main" id="{00000000-0008-0000-0400-000090000000}"/>
                    </a:ext>
                  </a:extLst>
                </xdr:cNvPr>
                <xdr:cNvCxnSpPr/>
              </xdr:nvCxnSpPr>
              <xdr:spPr>
                <a:xfrm>
                  <a:off x="28468864" y="28536900"/>
                  <a:ext cx="721179"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grpSp>
        <xdr:grpSp>
          <xdr:nvGrpSpPr>
            <xdr:cNvPr id="132" name="グループ化 131">
              <a:extLst>
                <a:ext uri="{FF2B5EF4-FFF2-40B4-BE49-F238E27FC236}">
                  <a16:creationId xmlns:a16="http://schemas.microsoft.com/office/drawing/2014/main" id="{00000000-0008-0000-0400-000084000000}"/>
                </a:ext>
              </a:extLst>
            </xdr:cNvPr>
            <xdr:cNvGrpSpPr/>
          </xdr:nvGrpSpPr>
          <xdr:grpSpPr>
            <a:xfrm>
              <a:off x="34194751" y="29581929"/>
              <a:ext cx="756556" cy="1020535"/>
              <a:chOff x="33323893" y="27608893"/>
              <a:chExt cx="756556" cy="1061357"/>
            </a:xfrm>
          </xdr:grpSpPr>
          <xdr:cxnSp macro="">
            <xdr:nvCxnSpPr>
              <xdr:cNvPr id="133" name="直線矢印コネクタ 132">
                <a:extLst>
                  <a:ext uri="{FF2B5EF4-FFF2-40B4-BE49-F238E27FC236}">
                    <a16:creationId xmlns:a16="http://schemas.microsoft.com/office/drawing/2014/main" id="{00000000-0008-0000-0400-000085000000}"/>
                  </a:ext>
                </a:extLst>
              </xdr:cNvPr>
              <xdr:cNvCxnSpPr/>
            </xdr:nvCxnSpPr>
            <xdr:spPr>
              <a:xfrm flipH="1">
                <a:off x="33340224" y="28140659"/>
                <a:ext cx="721177"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nvGrpSpPr>
              <xdr:cNvPr id="134" name="グループ化 133">
                <a:extLst>
                  <a:ext uri="{FF2B5EF4-FFF2-40B4-BE49-F238E27FC236}">
                    <a16:creationId xmlns:a16="http://schemas.microsoft.com/office/drawing/2014/main" id="{00000000-0008-0000-0400-000086000000}"/>
                  </a:ext>
                </a:extLst>
              </xdr:cNvPr>
              <xdr:cNvGrpSpPr/>
            </xdr:nvGrpSpPr>
            <xdr:grpSpPr>
              <a:xfrm>
                <a:off x="33323893" y="27608893"/>
                <a:ext cx="726620" cy="359228"/>
                <a:chOff x="33269464" y="27132643"/>
                <a:chExt cx="726620" cy="359228"/>
              </a:xfrm>
            </xdr:grpSpPr>
            <xdr:cxnSp macro="">
              <xdr:nvCxnSpPr>
                <xdr:cNvPr id="138" name="直線矢印コネクタ 137">
                  <a:extLst>
                    <a:ext uri="{FF2B5EF4-FFF2-40B4-BE49-F238E27FC236}">
                      <a16:creationId xmlns:a16="http://schemas.microsoft.com/office/drawing/2014/main" id="{00000000-0008-0000-0400-00008A000000}"/>
                    </a:ext>
                  </a:extLst>
                </xdr:cNvPr>
                <xdr:cNvCxnSpPr/>
              </xdr:nvCxnSpPr>
              <xdr:spPr>
                <a:xfrm flipH="1" flipV="1">
                  <a:off x="33269464" y="27132643"/>
                  <a:ext cx="5442" cy="34290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39" name="直線矢印コネクタ 138">
                  <a:extLst>
                    <a:ext uri="{FF2B5EF4-FFF2-40B4-BE49-F238E27FC236}">
                      <a16:creationId xmlns:a16="http://schemas.microsoft.com/office/drawing/2014/main" id="{00000000-0008-0000-0400-00008B000000}"/>
                    </a:ext>
                  </a:extLst>
                </xdr:cNvPr>
                <xdr:cNvCxnSpPr/>
              </xdr:nvCxnSpPr>
              <xdr:spPr>
                <a:xfrm rot="10800000" flipV="1">
                  <a:off x="33274905" y="27491871"/>
                  <a:ext cx="721179"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grpSp>
            <xdr:nvGrpSpPr>
              <xdr:cNvPr id="135" name="グループ化 134">
                <a:extLst>
                  <a:ext uri="{FF2B5EF4-FFF2-40B4-BE49-F238E27FC236}">
                    <a16:creationId xmlns:a16="http://schemas.microsoft.com/office/drawing/2014/main" id="{00000000-0008-0000-0400-000087000000}"/>
                  </a:ext>
                </a:extLst>
              </xdr:cNvPr>
              <xdr:cNvGrpSpPr/>
            </xdr:nvGrpSpPr>
            <xdr:grpSpPr>
              <a:xfrm flipV="1">
                <a:off x="33353829" y="28351842"/>
                <a:ext cx="726620" cy="318408"/>
                <a:chOff x="33269464" y="27132643"/>
                <a:chExt cx="726620" cy="359228"/>
              </a:xfrm>
            </xdr:grpSpPr>
            <xdr:cxnSp macro="">
              <xdr:nvCxnSpPr>
                <xdr:cNvPr id="136" name="直線矢印コネクタ 135">
                  <a:extLst>
                    <a:ext uri="{FF2B5EF4-FFF2-40B4-BE49-F238E27FC236}">
                      <a16:creationId xmlns:a16="http://schemas.microsoft.com/office/drawing/2014/main" id="{00000000-0008-0000-0400-000088000000}"/>
                    </a:ext>
                  </a:extLst>
                </xdr:cNvPr>
                <xdr:cNvCxnSpPr/>
              </xdr:nvCxnSpPr>
              <xdr:spPr>
                <a:xfrm flipH="1" flipV="1">
                  <a:off x="33269464" y="27132643"/>
                  <a:ext cx="5442" cy="34290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37" name="直線矢印コネクタ 136">
                  <a:extLst>
                    <a:ext uri="{FF2B5EF4-FFF2-40B4-BE49-F238E27FC236}">
                      <a16:creationId xmlns:a16="http://schemas.microsoft.com/office/drawing/2014/main" id="{00000000-0008-0000-0400-000089000000}"/>
                    </a:ext>
                  </a:extLst>
                </xdr:cNvPr>
                <xdr:cNvCxnSpPr/>
              </xdr:nvCxnSpPr>
              <xdr:spPr>
                <a:xfrm rot="10800000" flipV="1">
                  <a:off x="33274905" y="27491871"/>
                  <a:ext cx="721179"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grpSp>
      </xdr:grpSp>
      <xdr:grpSp>
        <xdr:nvGrpSpPr>
          <xdr:cNvPr id="80" name="グループ化 79">
            <a:extLst>
              <a:ext uri="{FF2B5EF4-FFF2-40B4-BE49-F238E27FC236}">
                <a16:creationId xmlns:a16="http://schemas.microsoft.com/office/drawing/2014/main" id="{00000000-0008-0000-0400-000050000000}"/>
              </a:ext>
            </a:extLst>
          </xdr:cNvPr>
          <xdr:cNvGrpSpPr/>
        </xdr:nvGrpSpPr>
        <xdr:grpSpPr>
          <a:xfrm>
            <a:off x="28370893" y="31066452"/>
            <a:ext cx="4942117" cy="1019089"/>
            <a:chOff x="28370893" y="31066452"/>
            <a:chExt cx="4942117" cy="1019089"/>
          </a:xfrm>
        </xdr:grpSpPr>
        <xdr:grpSp>
          <xdr:nvGrpSpPr>
            <xdr:cNvPr id="115" name="グループ化 114">
              <a:extLst>
                <a:ext uri="{FF2B5EF4-FFF2-40B4-BE49-F238E27FC236}">
                  <a16:creationId xmlns:a16="http://schemas.microsoft.com/office/drawing/2014/main" id="{00000000-0008-0000-0400-000073000000}"/>
                </a:ext>
              </a:extLst>
            </xdr:cNvPr>
            <xdr:cNvGrpSpPr/>
          </xdr:nvGrpSpPr>
          <xdr:grpSpPr>
            <a:xfrm flipV="1">
              <a:off x="31261722" y="31095043"/>
              <a:ext cx="2051288" cy="949778"/>
              <a:chOff x="27748358" y="27172102"/>
              <a:chExt cx="2051288" cy="736148"/>
            </a:xfrm>
          </xdr:grpSpPr>
          <xdr:grpSp>
            <xdr:nvGrpSpPr>
              <xdr:cNvPr id="124" name="グループ化 123">
                <a:extLst>
                  <a:ext uri="{FF2B5EF4-FFF2-40B4-BE49-F238E27FC236}">
                    <a16:creationId xmlns:a16="http://schemas.microsoft.com/office/drawing/2014/main" id="{00000000-0008-0000-0400-00007C000000}"/>
                  </a:ext>
                </a:extLst>
              </xdr:cNvPr>
              <xdr:cNvGrpSpPr/>
            </xdr:nvGrpSpPr>
            <xdr:grpSpPr>
              <a:xfrm rot="16200000">
                <a:off x="27611280" y="27309180"/>
                <a:ext cx="734448" cy="460291"/>
                <a:chOff x="28455596" y="28279051"/>
                <a:chExt cx="734448" cy="337457"/>
              </a:xfrm>
            </xdr:grpSpPr>
            <xdr:cxnSp macro="">
              <xdr:nvCxnSpPr>
                <xdr:cNvPr id="129" name="直線矢印コネクタ 128">
                  <a:extLst>
                    <a:ext uri="{FF2B5EF4-FFF2-40B4-BE49-F238E27FC236}">
                      <a16:creationId xmlns:a16="http://schemas.microsoft.com/office/drawing/2014/main" id="{00000000-0008-0000-0400-000081000000}"/>
                    </a:ext>
                  </a:extLst>
                </xdr:cNvPr>
                <xdr:cNvCxnSpPr/>
              </xdr:nvCxnSpPr>
              <xdr:spPr>
                <a:xfrm flipH="1">
                  <a:off x="28455596" y="28279051"/>
                  <a:ext cx="2721" cy="337457"/>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30" name="直線矢印コネクタ 129">
                  <a:extLst>
                    <a:ext uri="{FF2B5EF4-FFF2-40B4-BE49-F238E27FC236}">
                      <a16:creationId xmlns:a16="http://schemas.microsoft.com/office/drawing/2014/main" id="{00000000-0008-0000-0400-000082000000}"/>
                    </a:ext>
                  </a:extLst>
                </xdr:cNvPr>
                <xdr:cNvCxnSpPr/>
              </xdr:nvCxnSpPr>
              <xdr:spPr>
                <a:xfrm>
                  <a:off x="28468865" y="28600934"/>
                  <a:ext cx="721179"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cxnSp macro="">
            <xdr:nvCxnSpPr>
              <xdr:cNvPr id="125" name="直線矢印コネクタ 124">
                <a:extLst>
                  <a:ext uri="{FF2B5EF4-FFF2-40B4-BE49-F238E27FC236}">
                    <a16:creationId xmlns:a16="http://schemas.microsoft.com/office/drawing/2014/main" id="{00000000-0008-0000-0400-00007D000000}"/>
                  </a:ext>
                </a:extLst>
              </xdr:cNvPr>
              <xdr:cNvCxnSpPr/>
            </xdr:nvCxnSpPr>
            <xdr:spPr>
              <a:xfrm flipV="1">
                <a:off x="28756461" y="27173464"/>
                <a:ext cx="1" cy="734786"/>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nvGrpSpPr>
              <xdr:cNvPr id="126" name="グループ化 125">
                <a:extLst>
                  <a:ext uri="{FF2B5EF4-FFF2-40B4-BE49-F238E27FC236}">
                    <a16:creationId xmlns:a16="http://schemas.microsoft.com/office/drawing/2014/main" id="{00000000-0008-0000-0400-00007E000000}"/>
                  </a:ext>
                </a:extLst>
              </xdr:cNvPr>
              <xdr:cNvGrpSpPr/>
            </xdr:nvGrpSpPr>
            <xdr:grpSpPr>
              <a:xfrm rot="16200000" flipV="1">
                <a:off x="29256039" y="27351036"/>
                <a:ext cx="707572" cy="379642"/>
                <a:chOff x="28466143" y="28196722"/>
                <a:chExt cx="723900" cy="340178"/>
              </a:xfrm>
            </xdr:grpSpPr>
            <xdr:cxnSp macro="">
              <xdr:nvCxnSpPr>
                <xdr:cNvPr id="127" name="直線矢印コネクタ 126">
                  <a:extLst>
                    <a:ext uri="{FF2B5EF4-FFF2-40B4-BE49-F238E27FC236}">
                      <a16:creationId xmlns:a16="http://schemas.microsoft.com/office/drawing/2014/main" id="{00000000-0008-0000-0400-00007F000000}"/>
                    </a:ext>
                  </a:extLst>
                </xdr:cNvPr>
                <xdr:cNvCxnSpPr/>
              </xdr:nvCxnSpPr>
              <xdr:spPr>
                <a:xfrm flipH="1">
                  <a:off x="28466143" y="28196722"/>
                  <a:ext cx="2721" cy="337457"/>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28" name="直線矢印コネクタ 127">
                  <a:extLst>
                    <a:ext uri="{FF2B5EF4-FFF2-40B4-BE49-F238E27FC236}">
                      <a16:creationId xmlns:a16="http://schemas.microsoft.com/office/drawing/2014/main" id="{00000000-0008-0000-0400-000080000000}"/>
                    </a:ext>
                  </a:extLst>
                </xdr:cNvPr>
                <xdr:cNvCxnSpPr/>
              </xdr:nvCxnSpPr>
              <xdr:spPr>
                <a:xfrm>
                  <a:off x="28468864" y="28536900"/>
                  <a:ext cx="721179"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grpSp>
        <xdr:grpSp>
          <xdr:nvGrpSpPr>
            <xdr:cNvPr id="116" name="グループ化 115">
              <a:extLst>
                <a:ext uri="{FF2B5EF4-FFF2-40B4-BE49-F238E27FC236}">
                  <a16:creationId xmlns:a16="http://schemas.microsoft.com/office/drawing/2014/main" id="{00000000-0008-0000-0400-000074000000}"/>
                </a:ext>
              </a:extLst>
            </xdr:cNvPr>
            <xdr:cNvGrpSpPr/>
          </xdr:nvGrpSpPr>
          <xdr:grpSpPr>
            <a:xfrm>
              <a:off x="28370893" y="31066452"/>
              <a:ext cx="1949041" cy="1019089"/>
              <a:chOff x="28370893" y="31062673"/>
              <a:chExt cx="1949041" cy="734786"/>
            </a:xfrm>
          </xdr:grpSpPr>
          <xdr:cxnSp macro="">
            <xdr:nvCxnSpPr>
              <xdr:cNvPr id="117" name="直線矢印コネクタ 116">
                <a:extLst>
                  <a:ext uri="{FF2B5EF4-FFF2-40B4-BE49-F238E27FC236}">
                    <a16:creationId xmlns:a16="http://schemas.microsoft.com/office/drawing/2014/main" id="{00000000-0008-0000-0400-000075000000}"/>
                  </a:ext>
                </a:extLst>
              </xdr:cNvPr>
              <xdr:cNvCxnSpPr/>
            </xdr:nvCxnSpPr>
            <xdr:spPr>
              <a:xfrm flipV="1">
                <a:off x="29338080" y="31062673"/>
                <a:ext cx="1" cy="734786"/>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nvGrpSpPr>
              <xdr:cNvPr id="118" name="グループ化 117">
                <a:extLst>
                  <a:ext uri="{FF2B5EF4-FFF2-40B4-BE49-F238E27FC236}">
                    <a16:creationId xmlns:a16="http://schemas.microsoft.com/office/drawing/2014/main" id="{00000000-0008-0000-0400-000076000000}"/>
                  </a:ext>
                </a:extLst>
              </xdr:cNvPr>
              <xdr:cNvGrpSpPr/>
            </xdr:nvGrpSpPr>
            <xdr:grpSpPr>
              <a:xfrm>
                <a:off x="29991455" y="31066468"/>
                <a:ext cx="328479" cy="704912"/>
                <a:chOff x="30304419" y="31080076"/>
                <a:chExt cx="328479" cy="704912"/>
              </a:xfrm>
            </xdr:grpSpPr>
            <xdr:cxnSp macro="">
              <xdr:nvCxnSpPr>
                <xdr:cNvPr id="122" name="直線矢印コネクタ 121">
                  <a:extLst>
                    <a:ext uri="{FF2B5EF4-FFF2-40B4-BE49-F238E27FC236}">
                      <a16:creationId xmlns:a16="http://schemas.microsoft.com/office/drawing/2014/main" id="{00000000-0008-0000-0400-00007A000000}"/>
                    </a:ext>
                  </a:extLst>
                </xdr:cNvPr>
                <xdr:cNvCxnSpPr/>
              </xdr:nvCxnSpPr>
              <xdr:spPr>
                <a:xfrm flipV="1">
                  <a:off x="30315534" y="31089889"/>
                  <a:ext cx="317364"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23" name="直線矢印コネクタ 122">
                  <a:extLst>
                    <a:ext uri="{FF2B5EF4-FFF2-40B4-BE49-F238E27FC236}">
                      <a16:creationId xmlns:a16="http://schemas.microsoft.com/office/drawing/2014/main" id="{00000000-0008-0000-0400-00007B000000}"/>
                    </a:ext>
                  </a:extLst>
                </xdr:cNvPr>
                <xdr:cNvCxnSpPr/>
              </xdr:nvCxnSpPr>
              <xdr:spPr>
                <a:xfrm rot="16200000" flipV="1">
                  <a:off x="29951963" y="31432532"/>
                  <a:ext cx="704912"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grpSp>
            <xdr:nvGrpSpPr>
              <xdr:cNvPr id="119" name="グループ化 118">
                <a:extLst>
                  <a:ext uri="{FF2B5EF4-FFF2-40B4-BE49-F238E27FC236}">
                    <a16:creationId xmlns:a16="http://schemas.microsoft.com/office/drawing/2014/main" id="{00000000-0008-0000-0400-000077000000}"/>
                  </a:ext>
                </a:extLst>
              </xdr:cNvPr>
              <xdr:cNvGrpSpPr/>
            </xdr:nvGrpSpPr>
            <xdr:grpSpPr>
              <a:xfrm flipH="1">
                <a:off x="28370893" y="31082797"/>
                <a:ext cx="356506" cy="704912"/>
                <a:chOff x="30452785" y="31080076"/>
                <a:chExt cx="317364" cy="704912"/>
              </a:xfrm>
            </xdr:grpSpPr>
            <xdr:cxnSp macro="">
              <xdr:nvCxnSpPr>
                <xdr:cNvPr id="120" name="直線矢印コネクタ 119">
                  <a:extLst>
                    <a:ext uri="{FF2B5EF4-FFF2-40B4-BE49-F238E27FC236}">
                      <a16:creationId xmlns:a16="http://schemas.microsoft.com/office/drawing/2014/main" id="{00000000-0008-0000-0400-000078000000}"/>
                    </a:ext>
                  </a:extLst>
                </xdr:cNvPr>
                <xdr:cNvCxnSpPr/>
              </xdr:nvCxnSpPr>
              <xdr:spPr>
                <a:xfrm flipV="1">
                  <a:off x="30452785" y="31080078"/>
                  <a:ext cx="317364"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21" name="直線矢印コネクタ 120">
                  <a:extLst>
                    <a:ext uri="{FF2B5EF4-FFF2-40B4-BE49-F238E27FC236}">
                      <a16:creationId xmlns:a16="http://schemas.microsoft.com/office/drawing/2014/main" id="{00000000-0008-0000-0400-000079000000}"/>
                    </a:ext>
                  </a:extLst>
                </xdr:cNvPr>
                <xdr:cNvCxnSpPr/>
              </xdr:nvCxnSpPr>
              <xdr:spPr>
                <a:xfrm rot="16200000" flipV="1">
                  <a:off x="30101691" y="31432532"/>
                  <a:ext cx="704912"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grpSp>
      </xdr:grpSp>
      <xdr:grpSp>
        <xdr:nvGrpSpPr>
          <xdr:cNvPr id="81" name="グループ化 80">
            <a:extLst>
              <a:ext uri="{FF2B5EF4-FFF2-40B4-BE49-F238E27FC236}">
                <a16:creationId xmlns:a16="http://schemas.microsoft.com/office/drawing/2014/main" id="{00000000-0008-0000-0400-000051000000}"/>
              </a:ext>
            </a:extLst>
          </xdr:cNvPr>
          <xdr:cNvGrpSpPr/>
        </xdr:nvGrpSpPr>
        <xdr:grpSpPr>
          <a:xfrm>
            <a:off x="27510920" y="28128686"/>
            <a:ext cx="778330" cy="2487386"/>
            <a:chOff x="27510920" y="28128686"/>
            <a:chExt cx="778330" cy="2487386"/>
          </a:xfrm>
        </xdr:grpSpPr>
        <xdr:grpSp>
          <xdr:nvGrpSpPr>
            <xdr:cNvPr id="99" name="グループ化 98">
              <a:extLst>
                <a:ext uri="{FF2B5EF4-FFF2-40B4-BE49-F238E27FC236}">
                  <a16:creationId xmlns:a16="http://schemas.microsoft.com/office/drawing/2014/main" id="{00000000-0008-0000-0400-000063000000}"/>
                </a:ext>
              </a:extLst>
            </xdr:cNvPr>
            <xdr:cNvGrpSpPr/>
          </xdr:nvGrpSpPr>
          <xdr:grpSpPr>
            <a:xfrm>
              <a:off x="27513646" y="29541108"/>
              <a:ext cx="737503" cy="1074964"/>
              <a:chOff x="27268717" y="29024036"/>
              <a:chExt cx="737503" cy="1074964"/>
            </a:xfrm>
          </xdr:grpSpPr>
          <xdr:grpSp>
            <xdr:nvGrpSpPr>
              <xdr:cNvPr id="108" name="グループ化 107">
                <a:extLst>
                  <a:ext uri="{FF2B5EF4-FFF2-40B4-BE49-F238E27FC236}">
                    <a16:creationId xmlns:a16="http://schemas.microsoft.com/office/drawing/2014/main" id="{00000000-0008-0000-0400-00006C000000}"/>
                  </a:ext>
                </a:extLst>
              </xdr:cNvPr>
              <xdr:cNvGrpSpPr/>
            </xdr:nvGrpSpPr>
            <xdr:grpSpPr>
              <a:xfrm rot="10800000">
                <a:off x="27282320" y="29758822"/>
                <a:ext cx="723900" cy="340178"/>
                <a:chOff x="28466143" y="28196722"/>
                <a:chExt cx="723900" cy="340178"/>
              </a:xfrm>
            </xdr:grpSpPr>
            <xdr:cxnSp macro="">
              <xdr:nvCxnSpPr>
                <xdr:cNvPr id="113" name="直線矢印コネクタ 112">
                  <a:extLst>
                    <a:ext uri="{FF2B5EF4-FFF2-40B4-BE49-F238E27FC236}">
                      <a16:creationId xmlns:a16="http://schemas.microsoft.com/office/drawing/2014/main" id="{00000000-0008-0000-0400-000071000000}"/>
                    </a:ext>
                  </a:extLst>
                </xdr:cNvPr>
                <xdr:cNvCxnSpPr/>
              </xdr:nvCxnSpPr>
              <xdr:spPr>
                <a:xfrm flipH="1">
                  <a:off x="28466143" y="28196722"/>
                  <a:ext cx="2721" cy="337457"/>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14" name="直線矢印コネクタ 113">
                  <a:extLst>
                    <a:ext uri="{FF2B5EF4-FFF2-40B4-BE49-F238E27FC236}">
                      <a16:creationId xmlns:a16="http://schemas.microsoft.com/office/drawing/2014/main" id="{00000000-0008-0000-0400-000072000000}"/>
                    </a:ext>
                  </a:extLst>
                </xdr:cNvPr>
                <xdr:cNvCxnSpPr/>
              </xdr:nvCxnSpPr>
              <xdr:spPr>
                <a:xfrm>
                  <a:off x="28468864" y="28536900"/>
                  <a:ext cx="721179"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cxnSp macro="">
            <xdr:nvCxnSpPr>
              <xdr:cNvPr id="109" name="直線矢印コネクタ 108">
                <a:extLst>
                  <a:ext uri="{FF2B5EF4-FFF2-40B4-BE49-F238E27FC236}">
                    <a16:creationId xmlns:a16="http://schemas.microsoft.com/office/drawing/2014/main" id="{00000000-0008-0000-0400-00006D000000}"/>
                  </a:ext>
                </a:extLst>
              </xdr:cNvPr>
              <xdr:cNvCxnSpPr/>
            </xdr:nvCxnSpPr>
            <xdr:spPr>
              <a:xfrm flipH="1">
                <a:off x="27268717" y="29581928"/>
                <a:ext cx="721177"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nvGrpSpPr>
              <xdr:cNvPr id="110" name="グループ化 109">
                <a:extLst>
                  <a:ext uri="{FF2B5EF4-FFF2-40B4-BE49-F238E27FC236}">
                    <a16:creationId xmlns:a16="http://schemas.microsoft.com/office/drawing/2014/main" id="{00000000-0008-0000-0400-00006E000000}"/>
                  </a:ext>
                </a:extLst>
              </xdr:cNvPr>
              <xdr:cNvGrpSpPr/>
            </xdr:nvGrpSpPr>
            <xdr:grpSpPr>
              <a:xfrm rot="10800000" flipV="1">
                <a:off x="27271435" y="29024036"/>
                <a:ext cx="723900" cy="370114"/>
                <a:chOff x="28466143" y="28196722"/>
                <a:chExt cx="723900" cy="340178"/>
              </a:xfrm>
            </xdr:grpSpPr>
            <xdr:cxnSp macro="">
              <xdr:nvCxnSpPr>
                <xdr:cNvPr id="111" name="直線矢印コネクタ 110">
                  <a:extLst>
                    <a:ext uri="{FF2B5EF4-FFF2-40B4-BE49-F238E27FC236}">
                      <a16:creationId xmlns:a16="http://schemas.microsoft.com/office/drawing/2014/main" id="{00000000-0008-0000-0400-00006F000000}"/>
                    </a:ext>
                  </a:extLst>
                </xdr:cNvPr>
                <xdr:cNvCxnSpPr/>
              </xdr:nvCxnSpPr>
              <xdr:spPr>
                <a:xfrm flipH="1">
                  <a:off x="28466143" y="28196722"/>
                  <a:ext cx="2721" cy="337457"/>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12" name="直線矢印コネクタ 111">
                  <a:extLst>
                    <a:ext uri="{FF2B5EF4-FFF2-40B4-BE49-F238E27FC236}">
                      <a16:creationId xmlns:a16="http://schemas.microsoft.com/office/drawing/2014/main" id="{00000000-0008-0000-0400-000070000000}"/>
                    </a:ext>
                  </a:extLst>
                </xdr:cNvPr>
                <xdr:cNvCxnSpPr/>
              </xdr:nvCxnSpPr>
              <xdr:spPr>
                <a:xfrm>
                  <a:off x="28468864" y="28536900"/>
                  <a:ext cx="721179"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grpSp>
        <xdr:grpSp>
          <xdr:nvGrpSpPr>
            <xdr:cNvPr id="100" name="グループ化 99">
              <a:extLst>
                <a:ext uri="{FF2B5EF4-FFF2-40B4-BE49-F238E27FC236}">
                  <a16:creationId xmlns:a16="http://schemas.microsoft.com/office/drawing/2014/main" id="{00000000-0008-0000-0400-000064000000}"/>
                </a:ext>
              </a:extLst>
            </xdr:cNvPr>
            <xdr:cNvGrpSpPr/>
          </xdr:nvGrpSpPr>
          <xdr:grpSpPr>
            <a:xfrm flipH="1">
              <a:off x="27510920" y="28128686"/>
              <a:ext cx="778330" cy="1061357"/>
              <a:chOff x="33323893" y="27608893"/>
              <a:chExt cx="756556" cy="1061357"/>
            </a:xfrm>
          </xdr:grpSpPr>
          <xdr:cxnSp macro="">
            <xdr:nvCxnSpPr>
              <xdr:cNvPr id="101" name="直線矢印コネクタ 100">
                <a:extLst>
                  <a:ext uri="{FF2B5EF4-FFF2-40B4-BE49-F238E27FC236}">
                    <a16:creationId xmlns:a16="http://schemas.microsoft.com/office/drawing/2014/main" id="{00000000-0008-0000-0400-000065000000}"/>
                  </a:ext>
                </a:extLst>
              </xdr:cNvPr>
              <xdr:cNvCxnSpPr/>
            </xdr:nvCxnSpPr>
            <xdr:spPr>
              <a:xfrm flipH="1">
                <a:off x="33340224" y="28183114"/>
                <a:ext cx="721177"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nvGrpSpPr>
              <xdr:cNvPr id="102" name="グループ化 101">
                <a:extLst>
                  <a:ext uri="{FF2B5EF4-FFF2-40B4-BE49-F238E27FC236}">
                    <a16:creationId xmlns:a16="http://schemas.microsoft.com/office/drawing/2014/main" id="{00000000-0008-0000-0400-000066000000}"/>
                  </a:ext>
                </a:extLst>
              </xdr:cNvPr>
              <xdr:cNvGrpSpPr/>
            </xdr:nvGrpSpPr>
            <xdr:grpSpPr>
              <a:xfrm>
                <a:off x="33323893" y="27608893"/>
                <a:ext cx="726620" cy="359228"/>
                <a:chOff x="33269464" y="27132643"/>
                <a:chExt cx="726620" cy="359228"/>
              </a:xfrm>
            </xdr:grpSpPr>
            <xdr:cxnSp macro="">
              <xdr:nvCxnSpPr>
                <xdr:cNvPr id="106" name="直線矢印コネクタ 105">
                  <a:extLst>
                    <a:ext uri="{FF2B5EF4-FFF2-40B4-BE49-F238E27FC236}">
                      <a16:creationId xmlns:a16="http://schemas.microsoft.com/office/drawing/2014/main" id="{00000000-0008-0000-0400-00006A000000}"/>
                    </a:ext>
                  </a:extLst>
                </xdr:cNvPr>
                <xdr:cNvCxnSpPr/>
              </xdr:nvCxnSpPr>
              <xdr:spPr>
                <a:xfrm flipH="1" flipV="1">
                  <a:off x="33269464" y="27132643"/>
                  <a:ext cx="5442" cy="34290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07" name="直線矢印コネクタ 106">
                  <a:extLst>
                    <a:ext uri="{FF2B5EF4-FFF2-40B4-BE49-F238E27FC236}">
                      <a16:creationId xmlns:a16="http://schemas.microsoft.com/office/drawing/2014/main" id="{00000000-0008-0000-0400-00006B000000}"/>
                    </a:ext>
                  </a:extLst>
                </xdr:cNvPr>
                <xdr:cNvCxnSpPr/>
              </xdr:nvCxnSpPr>
              <xdr:spPr>
                <a:xfrm rot="10800000" flipV="1">
                  <a:off x="33274905" y="27491871"/>
                  <a:ext cx="721179"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grpSp>
            <xdr:nvGrpSpPr>
              <xdr:cNvPr id="103" name="グループ化 102">
                <a:extLst>
                  <a:ext uri="{FF2B5EF4-FFF2-40B4-BE49-F238E27FC236}">
                    <a16:creationId xmlns:a16="http://schemas.microsoft.com/office/drawing/2014/main" id="{00000000-0008-0000-0400-000067000000}"/>
                  </a:ext>
                </a:extLst>
              </xdr:cNvPr>
              <xdr:cNvGrpSpPr/>
            </xdr:nvGrpSpPr>
            <xdr:grpSpPr>
              <a:xfrm flipV="1">
                <a:off x="33353829" y="28351842"/>
                <a:ext cx="726620" cy="318408"/>
                <a:chOff x="33269464" y="27132643"/>
                <a:chExt cx="726620" cy="359228"/>
              </a:xfrm>
            </xdr:grpSpPr>
            <xdr:cxnSp macro="">
              <xdr:nvCxnSpPr>
                <xdr:cNvPr id="104" name="直線矢印コネクタ 103">
                  <a:extLst>
                    <a:ext uri="{FF2B5EF4-FFF2-40B4-BE49-F238E27FC236}">
                      <a16:creationId xmlns:a16="http://schemas.microsoft.com/office/drawing/2014/main" id="{00000000-0008-0000-0400-000068000000}"/>
                    </a:ext>
                  </a:extLst>
                </xdr:cNvPr>
                <xdr:cNvCxnSpPr/>
              </xdr:nvCxnSpPr>
              <xdr:spPr>
                <a:xfrm flipH="1" flipV="1">
                  <a:off x="33269464" y="27132643"/>
                  <a:ext cx="5442" cy="34290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05" name="直線矢印コネクタ 104">
                  <a:extLst>
                    <a:ext uri="{FF2B5EF4-FFF2-40B4-BE49-F238E27FC236}">
                      <a16:creationId xmlns:a16="http://schemas.microsoft.com/office/drawing/2014/main" id="{00000000-0008-0000-0400-000069000000}"/>
                    </a:ext>
                  </a:extLst>
                </xdr:cNvPr>
                <xdr:cNvCxnSpPr/>
              </xdr:nvCxnSpPr>
              <xdr:spPr>
                <a:xfrm rot="10800000" flipV="1">
                  <a:off x="33274905" y="27491871"/>
                  <a:ext cx="721179"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grpSp>
      </xdr:grpSp>
      <xdr:grpSp>
        <xdr:nvGrpSpPr>
          <xdr:cNvPr id="82" name="グループ化 81">
            <a:extLst>
              <a:ext uri="{FF2B5EF4-FFF2-40B4-BE49-F238E27FC236}">
                <a16:creationId xmlns:a16="http://schemas.microsoft.com/office/drawing/2014/main" id="{00000000-0008-0000-0400-000052000000}"/>
              </a:ext>
            </a:extLst>
          </xdr:cNvPr>
          <xdr:cNvGrpSpPr/>
        </xdr:nvGrpSpPr>
        <xdr:grpSpPr>
          <a:xfrm>
            <a:off x="28328022" y="26949042"/>
            <a:ext cx="4866920" cy="836744"/>
            <a:chOff x="28328022" y="26949042"/>
            <a:chExt cx="4866920" cy="836744"/>
          </a:xfrm>
        </xdr:grpSpPr>
        <xdr:grpSp>
          <xdr:nvGrpSpPr>
            <xdr:cNvPr id="83" name="グループ化 82">
              <a:extLst>
                <a:ext uri="{FF2B5EF4-FFF2-40B4-BE49-F238E27FC236}">
                  <a16:creationId xmlns:a16="http://schemas.microsoft.com/office/drawing/2014/main" id="{00000000-0008-0000-0400-000053000000}"/>
                </a:ext>
              </a:extLst>
            </xdr:cNvPr>
            <xdr:cNvGrpSpPr/>
          </xdr:nvGrpSpPr>
          <xdr:grpSpPr>
            <a:xfrm>
              <a:off x="28328022" y="27017478"/>
              <a:ext cx="1993295" cy="768308"/>
              <a:chOff x="27620451" y="27139942"/>
              <a:chExt cx="1993295" cy="768308"/>
            </a:xfrm>
          </xdr:grpSpPr>
          <xdr:grpSp>
            <xdr:nvGrpSpPr>
              <xdr:cNvPr id="92" name="グループ化 91">
                <a:extLst>
                  <a:ext uri="{FF2B5EF4-FFF2-40B4-BE49-F238E27FC236}">
                    <a16:creationId xmlns:a16="http://schemas.microsoft.com/office/drawing/2014/main" id="{00000000-0008-0000-0400-00005C000000}"/>
                  </a:ext>
                </a:extLst>
              </xdr:cNvPr>
              <xdr:cNvGrpSpPr/>
            </xdr:nvGrpSpPr>
            <xdr:grpSpPr>
              <a:xfrm rot="16200000">
                <a:off x="27460246" y="27300147"/>
                <a:ext cx="723899" cy="403490"/>
                <a:chOff x="28498304" y="28185181"/>
                <a:chExt cx="723899" cy="295813"/>
              </a:xfrm>
            </xdr:grpSpPr>
            <xdr:cxnSp macro="">
              <xdr:nvCxnSpPr>
                <xdr:cNvPr id="97" name="直線矢印コネクタ 96">
                  <a:extLst>
                    <a:ext uri="{FF2B5EF4-FFF2-40B4-BE49-F238E27FC236}">
                      <a16:creationId xmlns:a16="http://schemas.microsoft.com/office/drawing/2014/main" id="{00000000-0008-0000-0400-000061000000}"/>
                    </a:ext>
                  </a:extLst>
                </xdr:cNvPr>
                <xdr:cNvCxnSpPr/>
              </xdr:nvCxnSpPr>
              <xdr:spPr>
                <a:xfrm rot="5400000">
                  <a:off x="28353681" y="28329804"/>
                  <a:ext cx="295813" cy="6568"/>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98" name="直線矢印コネクタ 97">
                  <a:extLst>
                    <a:ext uri="{FF2B5EF4-FFF2-40B4-BE49-F238E27FC236}">
                      <a16:creationId xmlns:a16="http://schemas.microsoft.com/office/drawing/2014/main" id="{00000000-0008-0000-0400-000062000000}"/>
                    </a:ext>
                  </a:extLst>
                </xdr:cNvPr>
                <xdr:cNvCxnSpPr/>
              </xdr:nvCxnSpPr>
              <xdr:spPr>
                <a:xfrm>
                  <a:off x="28501024" y="28462442"/>
                  <a:ext cx="721179"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cxnSp macro="">
            <xdr:nvCxnSpPr>
              <xdr:cNvPr id="93" name="直線矢印コネクタ 92">
                <a:extLst>
                  <a:ext uri="{FF2B5EF4-FFF2-40B4-BE49-F238E27FC236}">
                    <a16:creationId xmlns:a16="http://schemas.microsoft.com/office/drawing/2014/main" id="{00000000-0008-0000-0400-00005D000000}"/>
                  </a:ext>
                </a:extLst>
              </xdr:cNvPr>
              <xdr:cNvCxnSpPr/>
            </xdr:nvCxnSpPr>
            <xdr:spPr>
              <a:xfrm flipV="1">
                <a:off x="28584100" y="27173464"/>
                <a:ext cx="1" cy="734786"/>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nvGrpSpPr>
              <xdr:cNvPr id="94" name="グループ化 93">
                <a:extLst>
                  <a:ext uri="{FF2B5EF4-FFF2-40B4-BE49-F238E27FC236}">
                    <a16:creationId xmlns:a16="http://schemas.microsoft.com/office/drawing/2014/main" id="{00000000-0008-0000-0400-00005E000000}"/>
                  </a:ext>
                </a:extLst>
              </xdr:cNvPr>
              <xdr:cNvGrpSpPr/>
            </xdr:nvGrpSpPr>
            <xdr:grpSpPr>
              <a:xfrm rot="16200000" flipV="1">
                <a:off x="29070137" y="27337427"/>
                <a:ext cx="707575" cy="379643"/>
                <a:chOff x="28480062" y="28363305"/>
                <a:chExt cx="723903" cy="340179"/>
              </a:xfrm>
            </xdr:grpSpPr>
            <xdr:cxnSp macro="">
              <xdr:nvCxnSpPr>
                <xdr:cNvPr id="95" name="直線矢印コネクタ 94">
                  <a:extLst>
                    <a:ext uri="{FF2B5EF4-FFF2-40B4-BE49-F238E27FC236}">
                      <a16:creationId xmlns:a16="http://schemas.microsoft.com/office/drawing/2014/main" id="{00000000-0008-0000-0400-00005F000000}"/>
                    </a:ext>
                  </a:extLst>
                </xdr:cNvPr>
                <xdr:cNvCxnSpPr/>
              </xdr:nvCxnSpPr>
              <xdr:spPr>
                <a:xfrm flipH="1">
                  <a:off x="28480062" y="28363305"/>
                  <a:ext cx="2721" cy="337457"/>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96" name="直線矢印コネクタ 95">
                  <a:extLst>
                    <a:ext uri="{FF2B5EF4-FFF2-40B4-BE49-F238E27FC236}">
                      <a16:creationId xmlns:a16="http://schemas.microsoft.com/office/drawing/2014/main" id="{00000000-0008-0000-0400-000060000000}"/>
                    </a:ext>
                  </a:extLst>
                </xdr:cNvPr>
                <xdr:cNvCxnSpPr/>
              </xdr:nvCxnSpPr>
              <xdr:spPr>
                <a:xfrm>
                  <a:off x="28482786" y="28703484"/>
                  <a:ext cx="721179"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grpSp>
        <xdr:grpSp>
          <xdr:nvGrpSpPr>
            <xdr:cNvPr id="84" name="グループ化 83">
              <a:extLst>
                <a:ext uri="{FF2B5EF4-FFF2-40B4-BE49-F238E27FC236}">
                  <a16:creationId xmlns:a16="http://schemas.microsoft.com/office/drawing/2014/main" id="{00000000-0008-0000-0400-000054000000}"/>
                </a:ext>
              </a:extLst>
            </xdr:cNvPr>
            <xdr:cNvGrpSpPr/>
          </xdr:nvGrpSpPr>
          <xdr:grpSpPr>
            <a:xfrm flipV="1">
              <a:off x="31253726" y="26949042"/>
              <a:ext cx="1941216" cy="797968"/>
              <a:chOff x="28515969" y="31038491"/>
              <a:chExt cx="1941216" cy="732889"/>
            </a:xfrm>
          </xdr:grpSpPr>
          <xdr:cxnSp macro="">
            <xdr:nvCxnSpPr>
              <xdr:cNvPr id="85" name="直線矢印コネクタ 84">
                <a:extLst>
                  <a:ext uri="{FF2B5EF4-FFF2-40B4-BE49-F238E27FC236}">
                    <a16:creationId xmlns:a16="http://schemas.microsoft.com/office/drawing/2014/main" id="{00000000-0008-0000-0400-000055000000}"/>
                  </a:ext>
                </a:extLst>
              </xdr:cNvPr>
              <xdr:cNvCxnSpPr/>
            </xdr:nvCxnSpPr>
            <xdr:spPr>
              <a:xfrm flipV="1">
                <a:off x="29493061" y="31052862"/>
                <a:ext cx="7226" cy="66141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nvGrpSpPr>
              <xdr:cNvPr id="86" name="グループ化 85">
                <a:extLst>
                  <a:ext uri="{FF2B5EF4-FFF2-40B4-BE49-F238E27FC236}">
                    <a16:creationId xmlns:a16="http://schemas.microsoft.com/office/drawing/2014/main" id="{00000000-0008-0000-0400-000056000000}"/>
                  </a:ext>
                </a:extLst>
              </xdr:cNvPr>
              <xdr:cNvGrpSpPr/>
            </xdr:nvGrpSpPr>
            <xdr:grpSpPr>
              <a:xfrm>
                <a:off x="30139821" y="31066468"/>
                <a:ext cx="317364" cy="704912"/>
                <a:chOff x="30452785" y="31080076"/>
                <a:chExt cx="317364" cy="704912"/>
              </a:xfrm>
            </xdr:grpSpPr>
            <xdr:cxnSp macro="">
              <xdr:nvCxnSpPr>
                <xdr:cNvPr id="90" name="直線矢印コネクタ 89">
                  <a:extLst>
                    <a:ext uri="{FF2B5EF4-FFF2-40B4-BE49-F238E27FC236}">
                      <a16:creationId xmlns:a16="http://schemas.microsoft.com/office/drawing/2014/main" id="{00000000-0008-0000-0400-00005A000000}"/>
                    </a:ext>
                  </a:extLst>
                </xdr:cNvPr>
                <xdr:cNvCxnSpPr/>
              </xdr:nvCxnSpPr>
              <xdr:spPr>
                <a:xfrm flipV="1">
                  <a:off x="30452785" y="31080078"/>
                  <a:ext cx="317364"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91" name="直線矢印コネクタ 90">
                  <a:extLst>
                    <a:ext uri="{FF2B5EF4-FFF2-40B4-BE49-F238E27FC236}">
                      <a16:creationId xmlns:a16="http://schemas.microsoft.com/office/drawing/2014/main" id="{00000000-0008-0000-0400-00005B000000}"/>
                    </a:ext>
                  </a:extLst>
                </xdr:cNvPr>
                <xdr:cNvCxnSpPr/>
              </xdr:nvCxnSpPr>
              <xdr:spPr>
                <a:xfrm rot="16200000" flipV="1">
                  <a:off x="30101691" y="31432532"/>
                  <a:ext cx="704912"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grpSp>
            <xdr:nvGrpSpPr>
              <xdr:cNvPr id="87" name="グループ化 86">
                <a:extLst>
                  <a:ext uri="{FF2B5EF4-FFF2-40B4-BE49-F238E27FC236}">
                    <a16:creationId xmlns:a16="http://schemas.microsoft.com/office/drawing/2014/main" id="{00000000-0008-0000-0400-000057000000}"/>
                  </a:ext>
                </a:extLst>
              </xdr:cNvPr>
              <xdr:cNvGrpSpPr/>
            </xdr:nvGrpSpPr>
            <xdr:grpSpPr>
              <a:xfrm flipH="1">
                <a:off x="28515969" y="31038491"/>
                <a:ext cx="398502" cy="704912"/>
                <a:chOff x="30286242" y="31035770"/>
                <a:chExt cx="354749" cy="704912"/>
              </a:xfrm>
            </xdr:grpSpPr>
            <xdr:cxnSp macro="">
              <xdr:nvCxnSpPr>
                <xdr:cNvPr id="88" name="直線矢印コネクタ 87">
                  <a:extLst>
                    <a:ext uri="{FF2B5EF4-FFF2-40B4-BE49-F238E27FC236}">
                      <a16:creationId xmlns:a16="http://schemas.microsoft.com/office/drawing/2014/main" id="{00000000-0008-0000-0400-000058000000}"/>
                    </a:ext>
                  </a:extLst>
                </xdr:cNvPr>
                <xdr:cNvCxnSpPr/>
              </xdr:nvCxnSpPr>
              <xdr:spPr>
                <a:xfrm flipV="1">
                  <a:off x="30323627" y="31094847"/>
                  <a:ext cx="317364"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89" name="直線矢印コネクタ 88">
                  <a:extLst>
                    <a:ext uri="{FF2B5EF4-FFF2-40B4-BE49-F238E27FC236}">
                      <a16:creationId xmlns:a16="http://schemas.microsoft.com/office/drawing/2014/main" id="{00000000-0008-0000-0400-000059000000}"/>
                    </a:ext>
                  </a:extLst>
                </xdr:cNvPr>
                <xdr:cNvCxnSpPr/>
              </xdr:nvCxnSpPr>
              <xdr:spPr>
                <a:xfrm rot="16200000" flipV="1">
                  <a:off x="29933786" y="31388226"/>
                  <a:ext cx="704912"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grpSp>
      </xdr:grpSp>
    </xdr:grpSp>
    <xdr:clientData/>
  </xdr:twoCellAnchor>
  <xdr:twoCellAnchor>
    <xdr:from>
      <xdr:col>9</xdr:col>
      <xdr:colOff>354243</xdr:colOff>
      <xdr:row>35</xdr:row>
      <xdr:rowOff>79824</xdr:rowOff>
    </xdr:from>
    <xdr:to>
      <xdr:col>18</xdr:col>
      <xdr:colOff>93439</xdr:colOff>
      <xdr:row>44</xdr:row>
      <xdr:rowOff>152853</xdr:rowOff>
    </xdr:to>
    <xdr:grpSp>
      <xdr:nvGrpSpPr>
        <xdr:cNvPr id="160" name="グループ化 159">
          <a:extLst>
            <a:ext uri="{FF2B5EF4-FFF2-40B4-BE49-F238E27FC236}">
              <a16:creationId xmlns:a16="http://schemas.microsoft.com/office/drawing/2014/main" id="{00000000-0008-0000-0400-0000A0000000}"/>
            </a:ext>
          </a:extLst>
        </xdr:cNvPr>
        <xdr:cNvGrpSpPr/>
      </xdr:nvGrpSpPr>
      <xdr:grpSpPr>
        <a:xfrm>
          <a:off x="5840643" y="5936338"/>
          <a:ext cx="4768396" cy="1553486"/>
          <a:chOff x="12641493" y="6207574"/>
          <a:chExt cx="5882821" cy="1644654"/>
        </a:xfrm>
      </xdr:grpSpPr>
      <xdr:sp macro="" textlink="">
        <xdr:nvSpPr>
          <xdr:cNvPr id="148" name="右矢印 147">
            <a:extLst>
              <a:ext uri="{FF2B5EF4-FFF2-40B4-BE49-F238E27FC236}">
                <a16:creationId xmlns:a16="http://schemas.microsoft.com/office/drawing/2014/main" id="{00000000-0008-0000-0400-000094000000}"/>
              </a:ext>
            </a:extLst>
          </xdr:cNvPr>
          <xdr:cNvSpPr/>
        </xdr:nvSpPr>
        <xdr:spPr>
          <a:xfrm rot="16200000">
            <a:off x="13170811" y="5678256"/>
            <a:ext cx="1641929" cy="2700566"/>
          </a:xfrm>
          <a:prstGeom prst="rightArrow">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49" name="右矢印 148">
            <a:extLst>
              <a:ext uri="{FF2B5EF4-FFF2-40B4-BE49-F238E27FC236}">
                <a16:creationId xmlns:a16="http://schemas.microsoft.com/office/drawing/2014/main" id="{00000000-0008-0000-0400-000095000000}"/>
              </a:ext>
            </a:extLst>
          </xdr:cNvPr>
          <xdr:cNvSpPr/>
        </xdr:nvSpPr>
        <xdr:spPr>
          <a:xfrm rot="5400000">
            <a:off x="16354201" y="5682115"/>
            <a:ext cx="1639661" cy="2700565"/>
          </a:xfrm>
          <a:prstGeom prst="rightArrow">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3</xdr:col>
      <xdr:colOff>635000</xdr:colOff>
      <xdr:row>53</xdr:row>
      <xdr:rowOff>32203</xdr:rowOff>
    </xdr:from>
    <xdr:to>
      <xdr:col>6</xdr:col>
      <xdr:colOff>268061</xdr:colOff>
      <xdr:row>69</xdr:row>
      <xdr:rowOff>41274</xdr:rowOff>
    </xdr:to>
    <xdr:grpSp>
      <xdr:nvGrpSpPr>
        <xdr:cNvPr id="158" name="グループ化 157">
          <a:extLst>
            <a:ext uri="{FF2B5EF4-FFF2-40B4-BE49-F238E27FC236}">
              <a16:creationId xmlns:a16="http://schemas.microsoft.com/office/drawing/2014/main" id="{00000000-0008-0000-0400-00009E000000}"/>
            </a:ext>
          </a:extLst>
        </xdr:cNvPr>
        <xdr:cNvGrpSpPr/>
      </xdr:nvGrpSpPr>
      <xdr:grpSpPr>
        <a:xfrm>
          <a:off x="2440940" y="8838746"/>
          <a:ext cx="1484721" cy="2621642"/>
          <a:chOff x="9652000" y="8985703"/>
          <a:chExt cx="1680936" cy="2803071"/>
        </a:xfrm>
      </xdr:grpSpPr>
      <xdr:sp macro="" textlink="">
        <xdr:nvSpPr>
          <xdr:cNvPr id="147" name="右矢印 146">
            <a:extLst>
              <a:ext uri="{FF2B5EF4-FFF2-40B4-BE49-F238E27FC236}">
                <a16:creationId xmlns:a16="http://schemas.microsoft.com/office/drawing/2014/main" id="{00000000-0008-0000-0400-000093000000}"/>
              </a:ext>
            </a:extLst>
          </xdr:cNvPr>
          <xdr:cNvSpPr/>
        </xdr:nvSpPr>
        <xdr:spPr>
          <a:xfrm>
            <a:off x="9652000" y="8985703"/>
            <a:ext cx="1680936" cy="1380671"/>
          </a:xfrm>
          <a:prstGeom prst="rightArrow">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52" name="右矢印 151">
            <a:extLst>
              <a:ext uri="{FF2B5EF4-FFF2-40B4-BE49-F238E27FC236}">
                <a16:creationId xmlns:a16="http://schemas.microsoft.com/office/drawing/2014/main" id="{00000000-0008-0000-0400-000098000000}"/>
              </a:ext>
            </a:extLst>
          </xdr:cNvPr>
          <xdr:cNvSpPr/>
        </xdr:nvSpPr>
        <xdr:spPr>
          <a:xfrm flipH="1">
            <a:off x="9699624" y="10408103"/>
            <a:ext cx="1597025" cy="1380671"/>
          </a:xfrm>
          <a:prstGeom prst="rightArrow">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22</xdr:col>
      <xdr:colOff>0</xdr:colOff>
      <xdr:row>51</xdr:row>
      <xdr:rowOff>54426</xdr:rowOff>
    </xdr:from>
    <xdr:to>
      <xdr:col>24</xdr:col>
      <xdr:colOff>231775</xdr:colOff>
      <xdr:row>68</xdr:row>
      <xdr:rowOff>158296</xdr:rowOff>
    </xdr:to>
    <xdr:grpSp>
      <xdr:nvGrpSpPr>
        <xdr:cNvPr id="161" name="グループ化 160">
          <a:extLst>
            <a:ext uri="{FF2B5EF4-FFF2-40B4-BE49-F238E27FC236}">
              <a16:creationId xmlns:a16="http://schemas.microsoft.com/office/drawing/2014/main" id="{00000000-0008-0000-0400-0000A1000000}"/>
            </a:ext>
          </a:extLst>
        </xdr:cNvPr>
        <xdr:cNvGrpSpPr/>
      </xdr:nvGrpSpPr>
      <xdr:grpSpPr>
        <a:xfrm>
          <a:off x="12954000" y="8534397"/>
          <a:ext cx="1450975" cy="2879728"/>
          <a:chOff x="21161375" y="8976176"/>
          <a:chExt cx="1597025" cy="3072495"/>
        </a:xfrm>
      </xdr:grpSpPr>
      <xdr:sp macro="" textlink="">
        <xdr:nvSpPr>
          <xdr:cNvPr id="77" name="右矢印 76">
            <a:extLst>
              <a:ext uri="{FF2B5EF4-FFF2-40B4-BE49-F238E27FC236}">
                <a16:creationId xmlns:a16="http://schemas.microsoft.com/office/drawing/2014/main" id="{00000000-0008-0000-0400-00004D000000}"/>
              </a:ext>
            </a:extLst>
          </xdr:cNvPr>
          <xdr:cNvSpPr/>
        </xdr:nvSpPr>
        <xdr:spPr>
          <a:xfrm>
            <a:off x="21240750" y="8976176"/>
            <a:ext cx="1476375" cy="1397000"/>
          </a:xfrm>
          <a:prstGeom prst="rightArrow">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53" name="右矢印 152">
            <a:extLst>
              <a:ext uri="{FF2B5EF4-FFF2-40B4-BE49-F238E27FC236}">
                <a16:creationId xmlns:a16="http://schemas.microsoft.com/office/drawing/2014/main" id="{00000000-0008-0000-0400-000099000000}"/>
              </a:ext>
            </a:extLst>
          </xdr:cNvPr>
          <xdr:cNvSpPr/>
        </xdr:nvSpPr>
        <xdr:spPr>
          <a:xfrm flipH="1">
            <a:off x="21161375" y="10668000"/>
            <a:ext cx="1597025" cy="1380671"/>
          </a:xfrm>
          <a:prstGeom prst="rightArrow">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9</xdr:col>
      <xdr:colOff>476250</xdr:colOff>
      <xdr:row>77</xdr:row>
      <xdr:rowOff>0</xdr:rowOff>
    </xdr:from>
    <xdr:to>
      <xdr:col>18</xdr:col>
      <xdr:colOff>215446</xdr:colOff>
      <xdr:row>86</xdr:row>
      <xdr:rowOff>73029</xdr:rowOff>
    </xdr:to>
    <xdr:grpSp>
      <xdr:nvGrpSpPr>
        <xdr:cNvPr id="159" name="グループ化 158">
          <a:extLst>
            <a:ext uri="{FF2B5EF4-FFF2-40B4-BE49-F238E27FC236}">
              <a16:creationId xmlns:a16="http://schemas.microsoft.com/office/drawing/2014/main" id="{00000000-0008-0000-0400-00009F000000}"/>
            </a:ext>
          </a:extLst>
        </xdr:cNvPr>
        <xdr:cNvGrpSpPr/>
      </xdr:nvGrpSpPr>
      <xdr:grpSpPr>
        <a:xfrm>
          <a:off x="5962650" y="12725400"/>
          <a:ext cx="4768396" cy="1542600"/>
          <a:chOff x="12763500" y="13462000"/>
          <a:chExt cx="5882821" cy="1644654"/>
        </a:xfrm>
      </xdr:grpSpPr>
      <xdr:sp macro="" textlink="">
        <xdr:nvSpPr>
          <xdr:cNvPr id="156" name="右矢印 155">
            <a:extLst>
              <a:ext uri="{FF2B5EF4-FFF2-40B4-BE49-F238E27FC236}">
                <a16:creationId xmlns:a16="http://schemas.microsoft.com/office/drawing/2014/main" id="{00000000-0008-0000-0400-00009C000000}"/>
              </a:ext>
            </a:extLst>
          </xdr:cNvPr>
          <xdr:cNvSpPr/>
        </xdr:nvSpPr>
        <xdr:spPr>
          <a:xfrm rot="16200000">
            <a:off x="13292818" y="12932682"/>
            <a:ext cx="1641929" cy="2700566"/>
          </a:xfrm>
          <a:prstGeom prst="rightArrow">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57" name="右矢印 156">
            <a:extLst>
              <a:ext uri="{FF2B5EF4-FFF2-40B4-BE49-F238E27FC236}">
                <a16:creationId xmlns:a16="http://schemas.microsoft.com/office/drawing/2014/main" id="{00000000-0008-0000-0400-00009D000000}"/>
              </a:ext>
            </a:extLst>
          </xdr:cNvPr>
          <xdr:cNvSpPr/>
        </xdr:nvSpPr>
        <xdr:spPr>
          <a:xfrm rot="5400000">
            <a:off x="16476208" y="12936541"/>
            <a:ext cx="1639661" cy="2700565"/>
          </a:xfrm>
          <a:prstGeom prst="rightArrow">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wsDr>
</file>

<file path=xl/drawings/drawing4.xml><?xml version="1.0" encoding="utf-8"?>
<xdr:wsDr xmlns:xdr="http://schemas.openxmlformats.org/drawingml/2006/spreadsheetDrawing" xmlns:a="http://schemas.openxmlformats.org/drawingml/2006/main">
  <xdr:twoCellAnchor>
    <xdr:from>
      <xdr:col>2</xdr:col>
      <xdr:colOff>23814</xdr:colOff>
      <xdr:row>39</xdr:row>
      <xdr:rowOff>11906</xdr:rowOff>
    </xdr:from>
    <xdr:to>
      <xdr:col>13</xdr:col>
      <xdr:colOff>313532</xdr:colOff>
      <xdr:row>54</xdr:row>
      <xdr:rowOff>95249</xdr:rowOff>
    </xdr:to>
    <xdr:grpSp>
      <xdr:nvGrpSpPr>
        <xdr:cNvPr id="12" name="グループ化 11">
          <a:extLst>
            <a:ext uri="{FF2B5EF4-FFF2-40B4-BE49-F238E27FC236}">
              <a16:creationId xmlns:a16="http://schemas.microsoft.com/office/drawing/2014/main" id="{00000000-0008-0000-0600-00000C000000}"/>
            </a:ext>
          </a:extLst>
        </xdr:cNvPr>
        <xdr:cNvGrpSpPr/>
      </xdr:nvGrpSpPr>
      <xdr:grpSpPr>
        <a:xfrm>
          <a:off x="1243014" y="6717506"/>
          <a:ext cx="6909593" cy="2655093"/>
          <a:chOff x="9084469" y="47625"/>
          <a:chExt cx="8088313" cy="2631281"/>
        </a:xfrm>
      </xdr:grpSpPr>
      <xdr:graphicFrame macro="">
        <xdr:nvGraphicFramePr>
          <xdr:cNvPr id="2" name="グラフ 1">
            <a:extLst>
              <a:ext uri="{FF2B5EF4-FFF2-40B4-BE49-F238E27FC236}">
                <a16:creationId xmlns:a16="http://schemas.microsoft.com/office/drawing/2014/main" id="{00000000-0008-0000-0600-000002000000}"/>
              </a:ext>
            </a:extLst>
          </xdr:cNvPr>
          <xdr:cNvGraphicFramePr>
            <a:graphicFrameLocks/>
          </xdr:cNvGraphicFramePr>
        </xdr:nvGraphicFramePr>
        <xdr:xfrm>
          <a:off x="9084469" y="47625"/>
          <a:ext cx="8088313" cy="2631281"/>
        </xdr:xfrm>
        <a:graphic>
          <a:graphicData uri="http://schemas.openxmlformats.org/drawingml/2006/chart">
            <c:chart xmlns:c="http://schemas.openxmlformats.org/drawingml/2006/chart" xmlns:r="http://schemas.openxmlformats.org/officeDocument/2006/relationships" r:id="rId1"/>
          </a:graphicData>
        </a:graphic>
      </xdr:graphicFrame>
      <xdr:cxnSp macro="">
        <xdr:nvCxnSpPr>
          <xdr:cNvPr id="4" name="直線コネクタ 3">
            <a:extLst>
              <a:ext uri="{FF2B5EF4-FFF2-40B4-BE49-F238E27FC236}">
                <a16:creationId xmlns:a16="http://schemas.microsoft.com/office/drawing/2014/main" id="{00000000-0008-0000-0600-000004000000}"/>
              </a:ext>
            </a:extLst>
          </xdr:cNvPr>
          <xdr:cNvCxnSpPr/>
        </xdr:nvCxnSpPr>
        <xdr:spPr>
          <a:xfrm>
            <a:off x="9489281" y="642938"/>
            <a:ext cx="7453312" cy="0"/>
          </a:xfrm>
          <a:prstGeom prst="line">
            <a:avLst/>
          </a:prstGeom>
          <a:ln w="19050"/>
        </xdr:spPr>
        <xdr:style>
          <a:lnRef idx="1">
            <a:schemeClr val="accent1"/>
          </a:lnRef>
          <a:fillRef idx="0">
            <a:schemeClr val="accent1"/>
          </a:fillRef>
          <a:effectRef idx="0">
            <a:schemeClr val="accent1"/>
          </a:effectRef>
          <a:fontRef idx="minor">
            <a:schemeClr val="tx1"/>
          </a:fontRef>
        </xdr:style>
      </xdr:cxnSp>
      <xdr:sp macro="" textlink="">
        <xdr:nvSpPr>
          <xdr:cNvPr id="5" name="テキスト ボックス 4">
            <a:extLst>
              <a:ext uri="{FF2B5EF4-FFF2-40B4-BE49-F238E27FC236}">
                <a16:creationId xmlns:a16="http://schemas.microsoft.com/office/drawing/2014/main" id="{00000000-0008-0000-0600-000005000000}"/>
              </a:ext>
            </a:extLst>
          </xdr:cNvPr>
          <xdr:cNvSpPr txBox="1"/>
        </xdr:nvSpPr>
        <xdr:spPr>
          <a:xfrm>
            <a:off x="14466092" y="119062"/>
            <a:ext cx="2500313" cy="3333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交通容量　</a:t>
            </a:r>
            <a:r>
              <a:rPr kumimoji="1" lang="en-US" altLang="ja-JP" sz="1100"/>
              <a:t>924</a:t>
            </a:r>
            <a:r>
              <a:rPr kumimoji="1" lang="ja-JP" altLang="en-US" sz="1100"/>
              <a:t>台</a:t>
            </a:r>
            <a:r>
              <a:rPr kumimoji="1" lang="en-US" altLang="ja-JP" sz="1100"/>
              <a:t>/2</a:t>
            </a:r>
            <a:r>
              <a:rPr kumimoji="1" lang="ja-JP" altLang="en-US" sz="1100"/>
              <a:t>車線　＝　</a:t>
            </a:r>
            <a:r>
              <a:rPr kumimoji="1" lang="en-US" altLang="ja-JP" sz="1100"/>
              <a:t>462 x 2</a:t>
            </a:r>
            <a:endParaRPr kumimoji="1" lang="ja-JP" altLang="en-US" sz="1100"/>
          </a:p>
        </xdr:txBody>
      </xdr:sp>
      <xdr:cxnSp macro="">
        <xdr:nvCxnSpPr>
          <xdr:cNvPr id="9" name="直線矢印コネクタ 8">
            <a:extLst>
              <a:ext uri="{FF2B5EF4-FFF2-40B4-BE49-F238E27FC236}">
                <a16:creationId xmlns:a16="http://schemas.microsoft.com/office/drawing/2014/main" id="{00000000-0008-0000-0600-000009000000}"/>
              </a:ext>
            </a:extLst>
          </xdr:cNvPr>
          <xdr:cNvCxnSpPr/>
        </xdr:nvCxnSpPr>
        <xdr:spPr>
          <a:xfrm>
            <a:off x="15561468" y="357187"/>
            <a:ext cx="1190626" cy="261938"/>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5.xml><?xml version="1.0" encoding="utf-8"?>
<xdr:wsDr xmlns:xdr="http://schemas.openxmlformats.org/drawingml/2006/spreadsheetDrawing" xmlns:a="http://schemas.openxmlformats.org/drawingml/2006/main">
  <xdr:twoCellAnchor editAs="oneCell">
    <xdr:from>
      <xdr:col>18</xdr:col>
      <xdr:colOff>489216</xdr:colOff>
      <xdr:row>0</xdr:row>
      <xdr:rowOff>122500</xdr:rowOff>
    </xdr:from>
    <xdr:to>
      <xdr:col>33</xdr:col>
      <xdr:colOff>590551</xdr:colOff>
      <xdr:row>33</xdr:row>
      <xdr:rowOff>152400</xdr:rowOff>
    </xdr:to>
    <xdr:pic>
      <xdr:nvPicPr>
        <xdr:cNvPr id="2" name="図 1" descr="http://sky.geocities.jp/moiwasapp2/sapp/assess/PersonTripInfo/PersonTripData_H21_3-1_02P2-5.jpg">
          <a:extLst>
            <a:ext uri="{FF2B5EF4-FFF2-40B4-BE49-F238E27FC236}">
              <a16:creationId xmlns:a16="http://schemas.microsoft.com/office/drawing/2014/main" id="{00000000-0008-0000-0C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0516" y="122500"/>
          <a:ext cx="10388334" cy="5849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69054</xdr:colOff>
      <xdr:row>33</xdr:row>
      <xdr:rowOff>21432</xdr:rowOff>
    </xdr:from>
    <xdr:to>
      <xdr:col>18</xdr:col>
      <xdr:colOff>171449</xdr:colOff>
      <xdr:row>70</xdr:row>
      <xdr:rowOff>76200</xdr:rowOff>
    </xdr:to>
    <xdr:grpSp>
      <xdr:nvGrpSpPr>
        <xdr:cNvPr id="3" name="グループ化 2">
          <a:extLst>
            <a:ext uri="{FF2B5EF4-FFF2-40B4-BE49-F238E27FC236}">
              <a16:creationId xmlns:a16="http://schemas.microsoft.com/office/drawing/2014/main" id="{00000000-0008-0000-0C00-000003000000}"/>
            </a:ext>
          </a:extLst>
        </xdr:cNvPr>
        <xdr:cNvGrpSpPr/>
      </xdr:nvGrpSpPr>
      <xdr:grpSpPr>
        <a:xfrm>
          <a:off x="69054" y="5509646"/>
          <a:ext cx="15741538" cy="6096340"/>
          <a:chOff x="107156" y="5381626"/>
          <a:chExt cx="8882063" cy="4548186"/>
        </a:xfrm>
      </xdr:grpSpPr>
      <xdr:pic>
        <xdr:nvPicPr>
          <xdr:cNvPr id="4" name="図 3">
            <a:extLst>
              <a:ext uri="{FF2B5EF4-FFF2-40B4-BE49-F238E27FC236}">
                <a16:creationId xmlns:a16="http://schemas.microsoft.com/office/drawing/2014/main" id="{00000000-0008-0000-0C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7156" y="5381626"/>
            <a:ext cx="8882063" cy="4190999"/>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5" name="テキスト ボックス 4">
            <a:extLst>
              <a:ext uri="{FF2B5EF4-FFF2-40B4-BE49-F238E27FC236}">
                <a16:creationId xmlns:a16="http://schemas.microsoft.com/office/drawing/2014/main" id="{00000000-0008-0000-0C00-000005000000}"/>
              </a:ext>
            </a:extLst>
          </xdr:cNvPr>
          <xdr:cNvSpPr txBox="1"/>
        </xdr:nvSpPr>
        <xdr:spPr>
          <a:xfrm>
            <a:off x="130968" y="9644062"/>
            <a:ext cx="8810625" cy="2857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第４回</a:t>
            </a:r>
            <a:r>
              <a:rPr kumimoji="1" lang="en-US" altLang="ja-JP" sz="1100"/>
              <a:t>PT</a:t>
            </a:r>
            <a:r>
              <a:rPr kumimoji="1" lang="ja-JP" altLang="en-US" sz="1100"/>
              <a:t>調査 </a:t>
            </a:r>
            <a:r>
              <a:rPr kumimoji="1" lang="en-US" altLang="ja-JP" sz="1100"/>
              <a:t>H21</a:t>
            </a:r>
            <a:r>
              <a:rPr kumimoji="1" lang="ja-JP" altLang="en-US" sz="1100"/>
              <a:t>報告書</a:t>
            </a:r>
            <a:r>
              <a:rPr kumimoji="1" lang="en-US" altLang="ja-JP" sz="1100"/>
              <a:t>3-1_02</a:t>
            </a:r>
            <a:r>
              <a:rPr kumimoji="1" lang="ja-JP" altLang="en-US" sz="1100"/>
              <a:t>章　（交通課題・計画必要性</a:t>
            </a:r>
            <a:r>
              <a:rPr kumimoji="1" lang="en-US" altLang="ja-JP" sz="1100"/>
              <a:t>)</a:t>
            </a:r>
            <a:r>
              <a:rPr kumimoji="1" lang="ja-JP" altLang="en-US" sz="1100"/>
              <a:t>　図 </a:t>
            </a:r>
            <a:r>
              <a:rPr kumimoji="1" lang="en-US" altLang="ja-JP" sz="1100"/>
              <a:t>2-65 </a:t>
            </a:r>
            <a:r>
              <a:rPr kumimoji="1" lang="ja-JP" altLang="en-US" sz="1100"/>
              <a:t>知試験の所要時間分布パターンの変化（自動車）　　　</a:t>
            </a:r>
            <a:r>
              <a:rPr kumimoji="1" lang="en-US" altLang="ja-JP" sz="1100"/>
              <a:t>Page 2-36</a:t>
            </a:r>
          </a:p>
          <a:p>
            <a:endParaRPr kumimoji="1" lang="ja-JP" altLang="en-US" sz="1100"/>
          </a:p>
        </xdr:txBody>
      </xdr:sp>
    </xdr:grpSp>
    <xdr:clientData/>
  </xdr:twoCellAnchor>
  <xdr:twoCellAnchor>
    <xdr:from>
      <xdr:col>18</xdr:col>
      <xdr:colOff>461169</xdr:colOff>
      <xdr:row>36</xdr:row>
      <xdr:rowOff>0</xdr:rowOff>
    </xdr:from>
    <xdr:to>
      <xdr:col>32</xdr:col>
      <xdr:colOff>73025</xdr:colOff>
      <xdr:row>70</xdr:row>
      <xdr:rowOff>114300</xdr:rowOff>
    </xdr:to>
    <xdr:grpSp>
      <xdr:nvGrpSpPr>
        <xdr:cNvPr id="6" name="グループ化 5">
          <a:extLst>
            <a:ext uri="{FF2B5EF4-FFF2-40B4-BE49-F238E27FC236}">
              <a16:creationId xmlns:a16="http://schemas.microsoft.com/office/drawing/2014/main" id="{00000000-0008-0000-0C00-000006000000}"/>
            </a:ext>
          </a:extLst>
        </xdr:cNvPr>
        <xdr:cNvGrpSpPr/>
      </xdr:nvGrpSpPr>
      <xdr:grpSpPr>
        <a:xfrm>
          <a:off x="16100312" y="5978071"/>
          <a:ext cx="8120856" cy="5666015"/>
          <a:chOff x="9191625" y="5453063"/>
          <a:chExt cx="8036718" cy="4357688"/>
        </a:xfrm>
      </xdr:grpSpPr>
      <xdr:pic>
        <xdr:nvPicPr>
          <xdr:cNvPr id="7" name="図 6">
            <a:extLst>
              <a:ext uri="{FF2B5EF4-FFF2-40B4-BE49-F238E27FC236}">
                <a16:creationId xmlns:a16="http://schemas.microsoft.com/office/drawing/2014/main" id="{00000000-0008-0000-0C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191625" y="5453063"/>
            <a:ext cx="8012905" cy="4024313"/>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8" name="テキスト ボックス 7">
            <a:extLst>
              <a:ext uri="{FF2B5EF4-FFF2-40B4-BE49-F238E27FC236}">
                <a16:creationId xmlns:a16="http://schemas.microsoft.com/office/drawing/2014/main" id="{00000000-0008-0000-0C00-000008000000}"/>
              </a:ext>
            </a:extLst>
          </xdr:cNvPr>
          <xdr:cNvSpPr txBox="1"/>
        </xdr:nvSpPr>
        <xdr:spPr>
          <a:xfrm>
            <a:off x="9191625" y="9501188"/>
            <a:ext cx="8036718" cy="30956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kumimoji="1" lang="ja-JP" altLang="ja-JP" sz="1100">
                <a:solidFill>
                  <a:schemeClr val="dk1"/>
                </a:solidFill>
                <a:effectLst/>
                <a:latin typeface="+mn-lt"/>
                <a:ea typeface="+mn-ea"/>
                <a:cs typeface="+mn-cs"/>
              </a:rPr>
              <a:t>第４回</a:t>
            </a:r>
            <a:r>
              <a:rPr kumimoji="1" lang="en-US" altLang="ja-JP" sz="1100">
                <a:solidFill>
                  <a:schemeClr val="dk1"/>
                </a:solidFill>
                <a:effectLst/>
                <a:latin typeface="+mn-lt"/>
                <a:ea typeface="+mn-ea"/>
                <a:cs typeface="+mn-cs"/>
              </a:rPr>
              <a:t>PT</a:t>
            </a:r>
            <a:r>
              <a:rPr kumimoji="1" lang="ja-JP" altLang="ja-JP" sz="1100">
                <a:solidFill>
                  <a:schemeClr val="dk1"/>
                </a:solidFill>
                <a:effectLst/>
                <a:latin typeface="+mn-lt"/>
                <a:ea typeface="+mn-ea"/>
                <a:cs typeface="+mn-cs"/>
              </a:rPr>
              <a:t>調査 </a:t>
            </a:r>
            <a:r>
              <a:rPr kumimoji="1" lang="en-US" altLang="ja-JP" sz="1100">
                <a:solidFill>
                  <a:schemeClr val="dk1"/>
                </a:solidFill>
                <a:effectLst/>
                <a:latin typeface="+mn-lt"/>
                <a:ea typeface="+mn-ea"/>
                <a:cs typeface="+mn-cs"/>
              </a:rPr>
              <a:t>H21</a:t>
            </a:r>
            <a:r>
              <a:rPr kumimoji="1" lang="ja-JP" altLang="ja-JP" sz="1100">
                <a:solidFill>
                  <a:schemeClr val="dk1"/>
                </a:solidFill>
                <a:effectLst/>
                <a:latin typeface="+mn-lt"/>
                <a:ea typeface="+mn-ea"/>
                <a:cs typeface="+mn-cs"/>
              </a:rPr>
              <a:t>報告書</a:t>
            </a:r>
            <a:r>
              <a:rPr kumimoji="1" lang="en-US" altLang="ja-JP" sz="1100">
                <a:solidFill>
                  <a:schemeClr val="dk1"/>
                </a:solidFill>
                <a:effectLst/>
                <a:latin typeface="+mn-lt"/>
                <a:ea typeface="+mn-ea"/>
                <a:cs typeface="+mn-cs"/>
              </a:rPr>
              <a:t>3-1_02</a:t>
            </a:r>
            <a:r>
              <a:rPr kumimoji="1" lang="ja-JP" altLang="ja-JP" sz="1100">
                <a:solidFill>
                  <a:schemeClr val="dk1"/>
                </a:solidFill>
                <a:effectLst/>
                <a:latin typeface="+mn-lt"/>
                <a:ea typeface="+mn-ea"/>
                <a:cs typeface="+mn-cs"/>
              </a:rPr>
              <a:t>章　（交通課題・計画必要性</a:t>
            </a:r>
            <a:r>
              <a:rPr kumimoji="1" lang="en-US" altLang="ja-JP" sz="1100">
                <a:solidFill>
                  <a:schemeClr val="dk1"/>
                </a:solidFill>
                <a:effectLst/>
                <a:latin typeface="+mn-lt"/>
                <a:ea typeface="+mn-ea"/>
                <a:cs typeface="+mn-cs"/>
              </a:rPr>
              <a:t>)</a:t>
            </a:r>
            <a:r>
              <a:rPr kumimoji="1" lang="ja-JP" altLang="ja-JP" sz="1100">
                <a:solidFill>
                  <a:schemeClr val="dk1"/>
                </a:solidFill>
                <a:effectLst/>
                <a:latin typeface="+mn-lt"/>
                <a:ea typeface="+mn-ea"/>
                <a:cs typeface="+mn-cs"/>
              </a:rPr>
              <a:t>　図 </a:t>
            </a:r>
            <a:r>
              <a:rPr kumimoji="1" lang="en-US" altLang="ja-JP" sz="1100">
                <a:solidFill>
                  <a:schemeClr val="dk1"/>
                </a:solidFill>
                <a:effectLst/>
                <a:latin typeface="+mn-lt"/>
                <a:ea typeface="+mn-ea"/>
                <a:cs typeface="+mn-cs"/>
              </a:rPr>
              <a:t>2-65 </a:t>
            </a:r>
            <a:r>
              <a:rPr kumimoji="1" lang="ja-JP" altLang="ja-JP" sz="1100">
                <a:solidFill>
                  <a:schemeClr val="dk1"/>
                </a:solidFill>
                <a:effectLst/>
                <a:latin typeface="+mn-lt"/>
                <a:ea typeface="+mn-ea"/>
                <a:cs typeface="+mn-cs"/>
              </a:rPr>
              <a:t>知試験の所要時間分布パターンの変化（自動車）　　　</a:t>
            </a:r>
            <a:r>
              <a:rPr kumimoji="1" lang="en-US" altLang="ja-JP" sz="1100">
                <a:solidFill>
                  <a:schemeClr val="dk1"/>
                </a:solidFill>
                <a:effectLst/>
                <a:latin typeface="+mn-lt"/>
                <a:ea typeface="+mn-ea"/>
                <a:cs typeface="+mn-cs"/>
              </a:rPr>
              <a:t>Page 2-36</a:t>
            </a:r>
            <a:endParaRPr lang="ja-JP" altLang="ja-JP">
              <a:effectLst/>
            </a:endParaRPr>
          </a:p>
        </xdr:txBody>
      </xdr:sp>
    </xdr:grpSp>
    <xdr:clientData/>
  </xdr:twoCellAnchor>
  <xdr:twoCellAnchor>
    <xdr:from>
      <xdr:col>0</xdr:col>
      <xdr:colOff>133350</xdr:colOff>
      <xdr:row>74</xdr:row>
      <xdr:rowOff>102129</xdr:rowOff>
    </xdr:from>
    <xdr:to>
      <xdr:col>23</xdr:col>
      <xdr:colOff>449036</xdr:colOff>
      <xdr:row>131</xdr:row>
      <xdr:rowOff>0</xdr:rowOff>
    </xdr:to>
    <xdr:grpSp>
      <xdr:nvGrpSpPr>
        <xdr:cNvPr id="9" name="グループ化 8">
          <a:extLst>
            <a:ext uri="{FF2B5EF4-FFF2-40B4-BE49-F238E27FC236}">
              <a16:creationId xmlns:a16="http://schemas.microsoft.com/office/drawing/2014/main" id="{00000000-0008-0000-0C00-000009000000}"/>
            </a:ext>
          </a:extLst>
        </xdr:cNvPr>
        <xdr:cNvGrpSpPr/>
      </xdr:nvGrpSpPr>
      <xdr:grpSpPr>
        <a:xfrm>
          <a:off x="133350" y="12285058"/>
          <a:ext cx="18993757" cy="9205156"/>
          <a:chOff x="9334501" y="10660062"/>
          <a:chExt cx="11084981" cy="5337704"/>
        </a:xfrm>
      </xdr:grpSpPr>
      <xdr:grpSp>
        <xdr:nvGrpSpPr>
          <xdr:cNvPr id="10" name="グループ化 9">
            <a:extLst>
              <a:ext uri="{FF2B5EF4-FFF2-40B4-BE49-F238E27FC236}">
                <a16:creationId xmlns:a16="http://schemas.microsoft.com/office/drawing/2014/main" id="{00000000-0008-0000-0C00-00000A000000}"/>
              </a:ext>
            </a:extLst>
          </xdr:cNvPr>
          <xdr:cNvGrpSpPr/>
        </xdr:nvGrpSpPr>
        <xdr:grpSpPr>
          <a:xfrm>
            <a:off x="13640327" y="10660062"/>
            <a:ext cx="6779155" cy="5337704"/>
            <a:chOff x="14931494" y="10924646"/>
            <a:chExt cx="6779155" cy="5337704"/>
          </a:xfrm>
        </xdr:grpSpPr>
        <xdr:pic>
          <xdr:nvPicPr>
            <xdr:cNvPr id="37" name="図 36">
              <a:extLst>
                <a:ext uri="{FF2B5EF4-FFF2-40B4-BE49-F238E27FC236}">
                  <a16:creationId xmlns:a16="http://schemas.microsoft.com/office/drawing/2014/main" id="{00000000-0008-0000-0C00-00002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4931494" y="10924646"/>
              <a:ext cx="6779155" cy="5337704"/>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38" name="正方形/長方形 37">
              <a:extLst>
                <a:ext uri="{FF2B5EF4-FFF2-40B4-BE49-F238E27FC236}">
                  <a16:creationId xmlns:a16="http://schemas.microsoft.com/office/drawing/2014/main" id="{00000000-0008-0000-0C00-000026000000}"/>
                </a:ext>
              </a:extLst>
            </xdr:cNvPr>
            <xdr:cNvSpPr/>
          </xdr:nvSpPr>
          <xdr:spPr>
            <a:xfrm rot="21222942">
              <a:off x="17393860" y="12760986"/>
              <a:ext cx="1190119" cy="1307042"/>
            </a:xfrm>
            <a:prstGeom prst="rect">
              <a:avLst/>
            </a:prstGeom>
            <a:noFill/>
            <a:ln w="28575">
              <a:solidFill>
                <a:schemeClr val="accent2">
                  <a:lumMod val="7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9" name="テキスト ボックス 38">
              <a:extLst>
                <a:ext uri="{FF2B5EF4-FFF2-40B4-BE49-F238E27FC236}">
                  <a16:creationId xmlns:a16="http://schemas.microsoft.com/office/drawing/2014/main" id="{00000000-0008-0000-0C00-000027000000}"/>
                </a:ext>
              </a:extLst>
            </xdr:cNvPr>
            <xdr:cNvSpPr txBox="1"/>
          </xdr:nvSpPr>
          <xdr:spPr>
            <a:xfrm>
              <a:off x="17519110" y="12563791"/>
              <a:ext cx="550289" cy="157374"/>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1"/>
                <a:t>北</a:t>
              </a:r>
              <a:r>
                <a:rPr kumimoji="1" lang="en-US" altLang="ja-JP" sz="800" b="1"/>
                <a:t>8</a:t>
              </a:r>
              <a:r>
                <a:rPr kumimoji="1" lang="ja-JP" altLang="en-US" sz="800" b="1"/>
                <a:t>条通</a:t>
              </a:r>
            </a:p>
          </xdr:txBody>
        </xdr:sp>
        <xdr:sp macro="" textlink="">
          <xdr:nvSpPr>
            <xdr:cNvPr id="40" name="テキスト ボックス 39">
              <a:extLst>
                <a:ext uri="{FF2B5EF4-FFF2-40B4-BE49-F238E27FC236}">
                  <a16:creationId xmlns:a16="http://schemas.microsoft.com/office/drawing/2014/main" id="{00000000-0008-0000-0C00-000028000000}"/>
                </a:ext>
              </a:extLst>
            </xdr:cNvPr>
            <xdr:cNvSpPr txBox="1"/>
          </xdr:nvSpPr>
          <xdr:spPr>
            <a:xfrm>
              <a:off x="17600043" y="14139229"/>
              <a:ext cx="549446" cy="135231"/>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1"/>
                <a:t>南</a:t>
              </a:r>
              <a:r>
                <a:rPr kumimoji="1" lang="en-US" altLang="ja-JP" sz="800" b="1"/>
                <a:t>4</a:t>
              </a:r>
              <a:r>
                <a:rPr kumimoji="1" lang="ja-JP" altLang="en-US" sz="800" b="1"/>
                <a:t>条通</a:t>
              </a:r>
            </a:p>
          </xdr:txBody>
        </xdr:sp>
        <xdr:sp macro="" textlink="">
          <xdr:nvSpPr>
            <xdr:cNvPr id="41" name="テキスト ボックス 40">
              <a:extLst>
                <a:ext uri="{FF2B5EF4-FFF2-40B4-BE49-F238E27FC236}">
                  <a16:creationId xmlns:a16="http://schemas.microsoft.com/office/drawing/2014/main" id="{00000000-0008-0000-0C00-000029000000}"/>
                </a:ext>
              </a:extLst>
            </xdr:cNvPr>
            <xdr:cNvSpPr txBox="1"/>
          </xdr:nvSpPr>
          <xdr:spPr>
            <a:xfrm>
              <a:off x="18679583" y="13006918"/>
              <a:ext cx="243417" cy="469680"/>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1"/>
                <a:t>東</a:t>
              </a:r>
              <a:endParaRPr kumimoji="1" lang="en-US" altLang="ja-JP" sz="800" b="1"/>
            </a:p>
            <a:p>
              <a:r>
                <a:rPr kumimoji="1" lang="en-US" altLang="ja-JP" sz="800" b="1"/>
                <a:t>3</a:t>
              </a:r>
            </a:p>
            <a:p>
              <a:r>
                <a:rPr kumimoji="1" lang="ja-JP" altLang="en-US" sz="800" b="1"/>
                <a:t>丁</a:t>
              </a:r>
              <a:endParaRPr kumimoji="1" lang="en-US" altLang="ja-JP" sz="800" b="1"/>
            </a:p>
            <a:p>
              <a:r>
                <a:rPr kumimoji="1" lang="ja-JP" altLang="en-US" sz="800" b="1"/>
                <a:t>目</a:t>
              </a:r>
              <a:endParaRPr kumimoji="1" lang="en-US" altLang="ja-JP" sz="800" b="1"/>
            </a:p>
            <a:p>
              <a:r>
                <a:rPr kumimoji="1" lang="ja-JP" altLang="en-US" sz="800" b="1"/>
                <a:t>通</a:t>
              </a:r>
            </a:p>
          </xdr:txBody>
        </xdr:sp>
        <xdr:sp macro="" textlink="">
          <xdr:nvSpPr>
            <xdr:cNvPr id="42" name="テキスト ボックス 41">
              <a:extLst>
                <a:ext uri="{FF2B5EF4-FFF2-40B4-BE49-F238E27FC236}">
                  <a16:creationId xmlns:a16="http://schemas.microsoft.com/office/drawing/2014/main" id="{00000000-0008-0000-0C00-00002A000000}"/>
                </a:ext>
              </a:extLst>
            </xdr:cNvPr>
            <xdr:cNvSpPr txBox="1"/>
          </xdr:nvSpPr>
          <xdr:spPr>
            <a:xfrm>
              <a:off x="17014640" y="12908139"/>
              <a:ext cx="268136" cy="859207"/>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1"/>
                <a:t>西</a:t>
              </a:r>
              <a:endParaRPr kumimoji="1" lang="en-US" altLang="ja-JP" sz="800" b="1"/>
            </a:p>
            <a:p>
              <a:r>
                <a:rPr kumimoji="1" lang="ja-JP" altLang="en-US" sz="800" b="1"/>
                <a:t>１</a:t>
              </a:r>
              <a:endParaRPr kumimoji="1" lang="en-US" altLang="ja-JP" sz="800" b="1"/>
            </a:p>
            <a:p>
              <a:r>
                <a:rPr kumimoji="1" lang="ja-JP" altLang="en-US" sz="800" b="1"/>
                <a:t>１</a:t>
              </a:r>
              <a:endParaRPr kumimoji="1" lang="en-US" altLang="ja-JP" sz="800" b="1"/>
            </a:p>
            <a:p>
              <a:r>
                <a:rPr kumimoji="1" lang="ja-JP" altLang="en-US" sz="800" b="1"/>
                <a:t>丁</a:t>
              </a:r>
              <a:endParaRPr kumimoji="1" lang="en-US" altLang="ja-JP" sz="800" b="1"/>
            </a:p>
            <a:p>
              <a:r>
                <a:rPr kumimoji="1" lang="ja-JP" altLang="en-US" sz="800" b="1"/>
                <a:t>目</a:t>
              </a:r>
              <a:endParaRPr kumimoji="1" lang="en-US" altLang="ja-JP" sz="800" b="1"/>
            </a:p>
            <a:p>
              <a:r>
                <a:rPr kumimoji="1" lang="ja-JP" altLang="en-US" sz="800" b="1"/>
                <a:t>通</a:t>
              </a:r>
              <a:endParaRPr kumimoji="1" lang="en-US" altLang="ja-JP" sz="800" b="1"/>
            </a:p>
            <a:p>
              <a:r>
                <a:rPr kumimoji="1" lang="ja-JP" altLang="en-US" sz="800" b="1"/>
                <a:t>・</a:t>
              </a:r>
              <a:endParaRPr kumimoji="1" lang="en-US" altLang="ja-JP" sz="800" b="1"/>
            </a:p>
            <a:p>
              <a:r>
                <a:rPr kumimoji="1" lang="ja-JP" altLang="en-US" sz="800" b="1"/>
                <a:t>石</a:t>
              </a:r>
              <a:endParaRPr kumimoji="1" lang="en-US" altLang="ja-JP" sz="800" b="1"/>
            </a:p>
            <a:p>
              <a:r>
                <a:rPr kumimoji="1" lang="ja-JP" altLang="en-US" sz="800" b="1"/>
                <a:t>山</a:t>
              </a:r>
              <a:endParaRPr kumimoji="1" lang="en-US" altLang="ja-JP" sz="800" b="1"/>
            </a:p>
            <a:p>
              <a:r>
                <a:rPr kumimoji="1" lang="ja-JP" altLang="en-US" sz="800" b="1"/>
                <a:t>通</a:t>
              </a:r>
            </a:p>
          </xdr:txBody>
        </xdr:sp>
        <xdr:sp macro="" textlink="">
          <xdr:nvSpPr>
            <xdr:cNvPr id="43" name="正方形/長方形 42">
              <a:extLst>
                <a:ext uri="{FF2B5EF4-FFF2-40B4-BE49-F238E27FC236}">
                  <a16:creationId xmlns:a16="http://schemas.microsoft.com/office/drawing/2014/main" id="{00000000-0008-0000-0C00-00002B000000}"/>
                </a:ext>
              </a:extLst>
            </xdr:cNvPr>
            <xdr:cNvSpPr/>
          </xdr:nvSpPr>
          <xdr:spPr>
            <a:xfrm rot="21222942">
              <a:off x="16393913" y="11778243"/>
              <a:ext cx="3275898" cy="3382441"/>
            </a:xfrm>
            <a:prstGeom prst="rect">
              <a:avLst/>
            </a:prstGeom>
            <a:noFill/>
            <a:ln w="28575">
              <a:solidFill>
                <a:schemeClr val="accent2">
                  <a:lumMod val="75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grpSp>
        <xdr:nvGrpSpPr>
          <xdr:cNvPr id="11" name="グループ化 10">
            <a:extLst>
              <a:ext uri="{FF2B5EF4-FFF2-40B4-BE49-F238E27FC236}">
                <a16:creationId xmlns:a16="http://schemas.microsoft.com/office/drawing/2014/main" id="{00000000-0008-0000-0C00-00000B000000}"/>
              </a:ext>
            </a:extLst>
          </xdr:cNvPr>
          <xdr:cNvGrpSpPr/>
        </xdr:nvGrpSpPr>
        <xdr:grpSpPr>
          <a:xfrm>
            <a:off x="9334501" y="10682818"/>
            <a:ext cx="4201582" cy="4250266"/>
            <a:chOff x="9239251" y="10725152"/>
            <a:chExt cx="4201582" cy="4250266"/>
          </a:xfrm>
        </xdr:grpSpPr>
        <xdr:grpSp>
          <xdr:nvGrpSpPr>
            <xdr:cNvPr id="12" name="グループ化 11">
              <a:extLst>
                <a:ext uri="{FF2B5EF4-FFF2-40B4-BE49-F238E27FC236}">
                  <a16:creationId xmlns:a16="http://schemas.microsoft.com/office/drawing/2014/main" id="{00000000-0008-0000-0C00-00000C000000}"/>
                </a:ext>
              </a:extLst>
            </xdr:cNvPr>
            <xdr:cNvGrpSpPr/>
          </xdr:nvGrpSpPr>
          <xdr:grpSpPr>
            <a:xfrm>
              <a:off x="9239251" y="10725152"/>
              <a:ext cx="4201582" cy="4250266"/>
              <a:chOff x="9196918" y="10873317"/>
              <a:chExt cx="4201582" cy="4250266"/>
            </a:xfrm>
          </xdr:grpSpPr>
          <xdr:grpSp>
            <xdr:nvGrpSpPr>
              <xdr:cNvPr id="18" name="グループ化 17">
                <a:extLst>
                  <a:ext uri="{FF2B5EF4-FFF2-40B4-BE49-F238E27FC236}">
                    <a16:creationId xmlns:a16="http://schemas.microsoft.com/office/drawing/2014/main" id="{00000000-0008-0000-0C00-000012000000}"/>
                  </a:ext>
                </a:extLst>
              </xdr:cNvPr>
              <xdr:cNvGrpSpPr/>
            </xdr:nvGrpSpPr>
            <xdr:grpSpPr>
              <a:xfrm>
                <a:off x="9196918" y="10873317"/>
                <a:ext cx="4201582" cy="4250266"/>
                <a:chOff x="10442122" y="11296651"/>
                <a:chExt cx="3597728" cy="3099707"/>
              </a:xfrm>
            </xdr:grpSpPr>
            <xdr:sp macro="" textlink="">
              <xdr:nvSpPr>
                <xdr:cNvPr id="27" name="正方形/長方形 26">
                  <a:extLst>
                    <a:ext uri="{FF2B5EF4-FFF2-40B4-BE49-F238E27FC236}">
                      <a16:creationId xmlns:a16="http://schemas.microsoft.com/office/drawing/2014/main" id="{00000000-0008-0000-0C00-00001B000000}"/>
                    </a:ext>
                  </a:extLst>
                </xdr:cNvPr>
                <xdr:cNvSpPr/>
              </xdr:nvSpPr>
              <xdr:spPr>
                <a:xfrm>
                  <a:off x="10442122" y="11296651"/>
                  <a:ext cx="3597728" cy="3099707"/>
                </a:xfrm>
                <a:prstGeom prst="rect">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8" name="正方形/長方形 27">
                  <a:extLst>
                    <a:ext uri="{FF2B5EF4-FFF2-40B4-BE49-F238E27FC236}">
                      <a16:creationId xmlns:a16="http://schemas.microsoft.com/office/drawing/2014/main" id="{00000000-0008-0000-0C00-00001C000000}"/>
                    </a:ext>
                  </a:extLst>
                </xdr:cNvPr>
                <xdr:cNvSpPr/>
              </xdr:nvSpPr>
              <xdr:spPr>
                <a:xfrm>
                  <a:off x="11968843" y="12496799"/>
                  <a:ext cx="612321" cy="487136"/>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9" name="テキスト ボックス 28">
                  <a:extLst>
                    <a:ext uri="{FF2B5EF4-FFF2-40B4-BE49-F238E27FC236}">
                      <a16:creationId xmlns:a16="http://schemas.microsoft.com/office/drawing/2014/main" id="{00000000-0008-0000-0C00-00001D000000}"/>
                    </a:ext>
                  </a:extLst>
                </xdr:cNvPr>
                <xdr:cNvSpPr txBox="1"/>
              </xdr:nvSpPr>
              <xdr:spPr>
                <a:xfrm>
                  <a:off x="12089645" y="12368352"/>
                  <a:ext cx="429789" cy="122760"/>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1"/>
                    <a:t>北</a:t>
                  </a:r>
                  <a:r>
                    <a:rPr kumimoji="1" lang="en-US" altLang="ja-JP" sz="800" b="1"/>
                    <a:t>8</a:t>
                  </a:r>
                  <a:r>
                    <a:rPr kumimoji="1" lang="ja-JP" altLang="en-US" sz="800" b="1"/>
                    <a:t>条通</a:t>
                  </a:r>
                </a:p>
              </xdr:txBody>
            </xdr:sp>
            <xdr:sp macro="" textlink="">
              <xdr:nvSpPr>
                <xdr:cNvPr id="30" name="テキスト ボックス 29">
                  <a:extLst>
                    <a:ext uri="{FF2B5EF4-FFF2-40B4-BE49-F238E27FC236}">
                      <a16:creationId xmlns:a16="http://schemas.microsoft.com/office/drawing/2014/main" id="{00000000-0008-0000-0C00-00001E000000}"/>
                    </a:ext>
                  </a:extLst>
                </xdr:cNvPr>
                <xdr:cNvSpPr txBox="1"/>
              </xdr:nvSpPr>
              <xdr:spPr>
                <a:xfrm>
                  <a:off x="12077197" y="12992963"/>
                  <a:ext cx="420138" cy="142643"/>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1"/>
                    <a:t>南</a:t>
                  </a:r>
                  <a:r>
                    <a:rPr kumimoji="1" lang="en-US" altLang="ja-JP" sz="800" b="1"/>
                    <a:t>4</a:t>
                  </a:r>
                  <a:r>
                    <a:rPr kumimoji="1" lang="ja-JP" altLang="en-US" sz="800" b="1"/>
                    <a:t>条通</a:t>
                  </a:r>
                </a:p>
              </xdr:txBody>
            </xdr:sp>
            <xdr:sp macro="" textlink="">
              <xdr:nvSpPr>
                <xdr:cNvPr id="31" name="テキスト ボックス 30">
                  <a:extLst>
                    <a:ext uri="{FF2B5EF4-FFF2-40B4-BE49-F238E27FC236}">
                      <a16:creationId xmlns:a16="http://schemas.microsoft.com/office/drawing/2014/main" id="{00000000-0008-0000-0C00-00001F000000}"/>
                    </a:ext>
                  </a:extLst>
                </xdr:cNvPr>
                <xdr:cNvSpPr txBox="1"/>
              </xdr:nvSpPr>
              <xdr:spPr>
                <a:xfrm>
                  <a:off x="12615166" y="12541030"/>
                  <a:ext cx="228388" cy="508645"/>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1"/>
                    <a:t>東</a:t>
                  </a:r>
                  <a:endParaRPr kumimoji="1" lang="en-US" altLang="ja-JP" sz="800" b="1"/>
                </a:p>
                <a:p>
                  <a:r>
                    <a:rPr kumimoji="1" lang="en-US" altLang="ja-JP" sz="800" b="1"/>
                    <a:t>3</a:t>
                  </a:r>
                </a:p>
                <a:p>
                  <a:r>
                    <a:rPr kumimoji="1" lang="ja-JP" altLang="en-US" sz="800" b="1"/>
                    <a:t>丁</a:t>
                  </a:r>
                  <a:endParaRPr kumimoji="1" lang="en-US" altLang="ja-JP" sz="800" b="1"/>
                </a:p>
                <a:p>
                  <a:r>
                    <a:rPr kumimoji="1" lang="ja-JP" altLang="en-US" sz="800" b="1"/>
                    <a:t>目</a:t>
                  </a:r>
                  <a:endParaRPr kumimoji="1" lang="en-US" altLang="ja-JP" sz="800" b="1"/>
                </a:p>
                <a:p>
                  <a:r>
                    <a:rPr kumimoji="1" lang="ja-JP" altLang="en-US" sz="800" b="1"/>
                    <a:t>通</a:t>
                  </a:r>
                </a:p>
              </xdr:txBody>
            </xdr:sp>
            <xdr:sp macro="" textlink="">
              <xdr:nvSpPr>
                <xdr:cNvPr id="32" name="テキスト ボックス 31">
                  <a:extLst>
                    <a:ext uri="{FF2B5EF4-FFF2-40B4-BE49-F238E27FC236}">
                      <a16:creationId xmlns:a16="http://schemas.microsoft.com/office/drawing/2014/main" id="{00000000-0008-0000-0C00-000020000000}"/>
                    </a:ext>
                  </a:extLst>
                </xdr:cNvPr>
                <xdr:cNvSpPr txBox="1"/>
              </xdr:nvSpPr>
              <xdr:spPr>
                <a:xfrm>
                  <a:off x="11750861" y="12432414"/>
                  <a:ext cx="186539" cy="1076329"/>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1"/>
                    <a:t>西</a:t>
                  </a:r>
                  <a:endParaRPr kumimoji="1" lang="en-US" altLang="ja-JP" sz="800" b="1"/>
                </a:p>
                <a:p>
                  <a:r>
                    <a:rPr kumimoji="1" lang="ja-JP" altLang="en-US" sz="800" b="1"/>
                    <a:t>１</a:t>
                  </a:r>
                  <a:endParaRPr kumimoji="1" lang="en-US" altLang="ja-JP" sz="800" b="1"/>
                </a:p>
                <a:p>
                  <a:r>
                    <a:rPr kumimoji="1" lang="ja-JP" altLang="en-US" sz="800" b="1"/>
                    <a:t>１</a:t>
                  </a:r>
                  <a:endParaRPr kumimoji="1" lang="en-US" altLang="ja-JP" sz="800" b="1"/>
                </a:p>
                <a:p>
                  <a:r>
                    <a:rPr kumimoji="1" lang="ja-JP" altLang="en-US" sz="800" b="1"/>
                    <a:t>丁目通</a:t>
                  </a:r>
                  <a:endParaRPr kumimoji="1" lang="en-US" altLang="ja-JP" sz="800" b="1"/>
                </a:p>
                <a:p>
                  <a:r>
                    <a:rPr kumimoji="1" lang="ja-JP" altLang="en-US" sz="800" b="1"/>
                    <a:t>・</a:t>
                  </a:r>
                  <a:endParaRPr kumimoji="1" lang="en-US" altLang="ja-JP" sz="800" b="1"/>
                </a:p>
                <a:p>
                  <a:r>
                    <a:rPr kumimoji="1" lang="ja-JP" altLang="en-US" sz="800" b="1"/>
                    <a:t>石山通</a:t>
                  </a:r>
                </a:p>
              </xdr:txBody>
            </xdr:sp>
            <xdr:sp macro="" textlink="">
              <xdr:nvSpPr>
                <xdr:cNvPr id="33" name="テキスト ボックス 32">
                  <a:extLst>
                    <a:ext uri="{FF2B5EF4-FFF2-40B4-BE49-F238E27FC236}">
                      <a16:creationId xmlns:a16="http://schemas.microsoft.com/office/drawing/2014/main" id="{00000000-0008-0000-0C00-000021000000}"/>
                    </a:ext>
                  </a:extLst>
                </xdr:cNvPr>
                <xdr:cNvSpPr txBox="1"/>
              </xdr:nvSpPr>
              <xdr:spPr>
                <a:xfrm>
                  <a:off x="12002725" y="11325913"/>
                  <a:ext cx="587159" cy="145173"/>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1"/>
                    <a:t>北</a:t>
                  </a:r>
                  <a:r>
                    <a:rPr kumimoji="1" lang="en-US" altLang="ja-JP" sz="800" b="1"/>
                    <a:t>18</a:t>
                  </a:r>
                  <a:r>
                    <a:rPr kumimoji="1" lang="ja-JP" altLang="en-US" sz="800" b="1"/>
                    <a:t>条通</a:t>
                  </a:r>
                </a:p>
              </xdr:txBody>
            </xdr:sp>
            <xdr:sp macro="" textlink="">
              <xdr:nvSpPr>
                <xdr:cNvPr id="34" name="テキスト ボックス 33">
                  <a:extLst>
                    <a:ext uri="{FF2B5EF4-FFF2-40B4-BE49-F238E27FC236}">
                      <a16:creationId xmlns:a16="http://schemas.microsoft.com/office/drawing/2014/main" id="{00000000-0008-0000-0C00-000022000000}"/>
                    </a:ext>
                  </a:extLst>
                </xdr:cNvPr>
                <xdr:cNvSpPr txBox="1"/>
              </xdr:nvSpPr>
              <xdr:spPr>
                <a:xfrm>
                  <a:off x="12121287" y="14195680"/>
                  <a:ext cx="523375" cy="160267"/>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1"/>
                    <a:t>南</a:t>
                  </a:r>
                  <a:r>
                    <a:rPr kumimoji="1" lang="en-US" altLang="ja-JP" sz="800" b="1"/>
                    <a:t>14</a:t>
                  </a:r>
                  <a:r>
                    <a:rPr kumimoji="1" lang="ja-JP" altLang="en-US" sz="800" b="1"/>
                    <a:t>条通</a:t>
                  </a:r>
                </a:p>
              </xdr:txBody>
            </xdr:sp>
            <xdr:sp macro="" textlink="">
              <xdr:nvSpPr>
                <xdr:cNvPr id="35" name="テキスト ボックス 34">
                  <a:extLst>
                    <a:ext uri="{FF2B5EF4-FFF2-40B4-BE49-F238E27FC236}">
                      <a16:creationId xmlns:a16="http://schemas.microsoft.com/office/drawing/2014/main" id="{00000000-0008-0000-0C00-000023000000}"/>
                    </a:ext>
                  </a:extLst>
                </xdr:cNvPr>
                <xdr:cNvSpPr txBox="1"/>
              </xdr:nvSpPr>
              <xdr:spPr>
                <a:xfrm>
                  <a:off x="10513197" y="12536199"/>
                  <a:ext cx="194114" cy="556441"/>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1"/>
                    <a:t>西</a:t>
                  </a:r>
                  <a:endParaRPr kumimoji="1" lang="en-US" altLang="ja-JP" sz="800" b="1"/>
                </a:p>
                <a:p>
                  <a:r>
                    <a:rPr kumimoji="1" lang="en-US" altLang="ja-JP" sz="800" b="1"/>
                    <a:t>2</a:t>
                  </a:r>
                </a:p>
                <a:p>
                  <a:r>
                    <a:rPr kumimoji="1" lang="ja-JP" altLang="en-US" sz="800" b="1"/>
                    <a:t>１</a:t>
                  </a:r>
                  <a:endParaRPr kumimoji="1" lang="en-US" altLang="ja-JP" sz="800" b="1"/>
                </a:p>
                <a:p>
                  <a:r>
                    <a:rPr kumimoji="1" lang="ja-JP" altLang="en-US" sz="800" b="1"/>
                    <a:t>丁目通</a:t>
                  </a:r>
                </a:p>
              </xdr:txBody>
            </xdr:sp>
            <xdr:sp macro="" textlink="">
              <xdr:nvSpPr>
                <xdr:cNvPr id="36" name="テキスト ボックス 35">
                  <a:extLst>
                    <a:ext uri="{FF2B5EF4-FFF2-40B4-BE49-F238E27FC236}">
                      <a16:creationId xmlns:a16="http://schemas.microsoft.com/office/drawing/2014/main" id="{00000000-0008-0000-0C00-000024000000}"/>
                    </a:ext>
                  </a:extLst>
                </xdr:cNvPr>
                <xdr:cNvSpPr txBox="1"/>
              </xdr:nvSpPr>
              <xdr:spPr>
                <a:xfrm>
                  <a:off x="13801021" y="12536493"/>
                  <a:ext cx="191685" cy="499212"/>
                </a:xfrm>
                <a:prstGeom prst="rect">
                  <a:avLst/>
                </a:prstGeom>
                <a:solidFill>
                  <a:srgbClr val="FFFF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800" b="1"/>
                    <a:t>北</a:t>
                  </a:r>
                  <a:endParaRPr kumimoji="1" lang="en-US" altLang="ja-JP" sz="800" b="1"/>
                </a:p>
                <a:p>
                  <a:r>
                    <a:rPr kumimoji="1" lang="en-US" altLang="ja-JP" sz="800" b="1"/>
                    <a:t>1</a:t>
                  </a:r>
                </a:p>
                <a:p>
                  <a:r>
                    <a:rPr kumimoji="1" lang="ja-JP" altLang="en-US" sz="800" b="1"/>
                    <a:t>東</a:t>
                  </a:r>
                  <a:endParaRPr kumimoji="1" lang="en-US" altLang="ja-JP" sz="800" b="1"/>
                </a:p>
                <a:p>
                  <a:r>
                    <a:rPr kumimoji="1" lang="ja-JP" altLang="en-US" sz="800" b="1"/>
                    <a:t>１</a:t>
                  </a:r>
                  <a:endParaRPr kumimoji="1" lang="en-US" altLang="ja-JP" sz="800" b="1"/>
                </a:p>
                <a:p>
                  <a:r>
                    <a:rPr kumimoji="1" lang="en-US" altLang="ja-JP" sz="800" b="1"/>
                    <a:t>3</a:t>
                  </a:r>
                </a:p>
                <a:p>
                  <a:r>
                    <a:rPr kumimoji="1" lang="ja-JP" altLang="en-US" sz="800" b="1"/>
                    <a:t>丁目</a:t>
                  </a:r>
                </a:p>
              </xdr:txBody>
            </xdr:sp>
          </xdr:grpSp>
          <xdr:cxnSp macro="">
            <xdr:nvCxnSpPr>
              <xdr:cNvPr id="19" name="直線矢印コネクタ 18">
                <a:extLst>
                  <a:ext uri="{FF2B5EF4-FFF2-40B4-BE49-F238E27FC236}">
                    <a16:creationId xmlns:a16="http://schemas.microsoft.com/office/drawing/2014/main" id="{00000000-0008-0000-0C00-000013000000}"/>
                  </a:ext>
                </a:extLst>
              </xdr:cNvPr>
              <xdr:cNvCxnSpPr/>
            </xdr:nvCxnSpPr>
            <xdr:spPr>
              <a:xfrm>
                <a:off x="11355622" y="14272946"/>
                <a:ext cx="10583" cy="44450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20" name="直線矢印コネクタ 19">
                <a:extLst>
                  <a:ext uri="{FF2B5EF4-FFF2-40B4-BE49-F238E27FC236}">
                    <a16:creationId xmlns:a16="http://schemas.microsoft.com/office/drawing/2014/main" id="{00000000-0008-0000-0C00-000014000000}"/>
                  </a:ext>
                </a:extLst>
              </xdr:cNvPr>
              <xdr:cNvCxnSpPr/>
            </xdr:nvCxnSpPr>
            <xdr:spPr>
              <a:xfrm>
                <a:off x="11317817" y="11868150"/>
                <a:ext cx="10583" cy="44450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21" name="直線矢印コネクタ 20">
                <a:extLst>
                  <a:ext uri="{FF2B5EF4-FFF2-40B4-BE49-F238E27FC236}">
                    <a16:creationId xmlns:a16="http://schemas.microsoft.com/office/drawing/2014/main" id="{00000000-0008-0000-0C00-000015000000}"/>
                  </a:ext>
                </a:extLst>
              </xdr:cNvPr>
              <xdr:cNvCxnSpPr/>
            </xdr:nvCxnSpPr>
            <xdr:spPr>
              <a:xfrm flipV="1">
                <a:off x="11303000" y="11116322"/>
                <a:ext cx="0" cy="423334"/>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22" name="直線矢印コネクタ 21">
                <a:extLst>
                  <a:ext uri="{FF2B5EF4-FFF2-40B4-BE49-F238E27FC236}">
                    <a16:creationId xmlns:a16="http://schemas.microsoft.com/office/drawing/2014/main" id="{00000000-0008-0000-0C00-000016000000}"/>
                  </a:ext>
                </a:extLst>
              </xdr:cNvPr>
              <xdr:cNvCxnSpPr/>
            </xdr:nvCxnSpPr>
            <xdr:spPr>
              <a:xfrm flipV="1">
                <a:off x="11377084" y="13487401"/>
                <a:ext cx="0" cy="423334"/>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23" name="直線矢印コネクタ 22">
                <a:extLst>
                  <a:ext uri="{FF2B5EF4-FFF2-40B4-BE49-F238E27FC236}">
                    <a16:creationId xmlns:a16="http://schemas.microsoft.com/office/drawing/2014/main" id="{00000000-0008-0000-0C00-000017000000}"/>
                  </a:ext>
                </a:extLst>
              </xdr:cNvPr>
              <xdr:cNvCxnSpPr/>
            </xdr:nvCxnSpPr>
            <xdr:spPr>
              <a:xfrm flipV="1">
                <a:off x="12816418" y="12827001"/>
                <a:ext cx="232832" cy="4233"/>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24" name="直線矢印コネクタ 23">
                <a:extLst>
                  <a:ext uri="{FF2B5EF4-FFF2-40B4-BE49-F238E27FC236}">
                    <a16:creationId xmlns:a16="http://schemas.microsoft.com/office/drawing/2014/main" id="{00000000-0008-0000-0C00-000018000000}"/>
                  </a:ext>
                </a:extLst>
              </xdr:cNvPr>
              <xdr:cNvCxnSpPr/>
            </xdr:nvCxnSpPr>
            <xdr:spPr>
              <a:xfrm flipV="1">
                <a:off x="10360700" y="12841137"/>
                <a:ext cx="306916" cy="4233"/>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25" name="直線矢印コネクタ 24">
                <a:extLst>
                  <a:ext uri="{FF2B5EF4-FFF2-40B4-BE49-F238E27FC236}">
                    <a16:creationId xmlns:a16="http://schemas.microsoft.com/office/drawing/2014/main" id="{00000000-0008-0000-0C00-000019000000}"/>
                  </a:ext>
                </a:extLst>
              </xdr:cNvPr>
              <xdr:cNvCxnSpPr/>
            </xdr:nvCxnSpPr>
            <xdr:spPr>
              <a:xfrm flipH="1">
                <a:off x="9599083" y="12841137"/>
                <a:ext cx="317500"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26" name="直線矢印コネクタ 25">
                <a:extLst>
                  <a:ext uri="{FF2B5EF4-FFF2-40B4-BE49-F238E27FC236}">
                    <a16:creationId xmlns:a16="http://schemas.microsoft.com/office/drawing/2014/main" id="{00000000-0008-0000-0C00-00001A000000}"/>
                  </a:ext>
                </a:extLst>
              </xdr:cNvPr>
              <xdr:cNvCxnSpPr/>
            </xdr:nvCxnSpPr>
            <xdr:spPr>
              <a:xfrm flipH="1">
                <a:off x="11980333" y="12810067"/>
                <a:ext cx="317501" cy="635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grpSp>
        <xdr:grpSp>
          <xdr:nvGrpSpPr>
            <xdr:cNvPr id="13" name="グループ化 12">
              <a:extLst>
                <a:ext uri="{FF2B5EF4-FFF2-40B4-BE49-F238E27FC236}">
                  <a16:creationId xmlns:a16="http://schemas.microsoft.com/office/drawing/2014/main" id="{00000000-0008-0000-0C00-00000D000000}"/>
                </a:ext>
              </a:extLst>
            </xdr:cNvPr>
            <xdr:cNvGrpSpPr/>
          </xdr:nvGrpSpPr>
          <xdr:grpSpPr>
            <a:xfrm>
              <a:off x="10024507" y="11496350"/>
              <a:ext cx="2872452" cy="2549324"/>
              <a:chOff x="10045674" y="10004100"/>
              <a:chExt cx="2872452" cy="2549324"/>
            </a:xfrm>
          </xdr:grpSpPr>
          <xdr:sp macro="" textlink="">
            <xdr:nvSpPr>
              <xdr:cNvPr id="14" name="テキスト ボックス 13">
                <a:extLst>
                  <a:ext uri="{FF2B5EF4-FFF2-40B4-BE49-F238E27FC236}">
                    <a16:creationId xmlns:a16="http://schemas.microsoft.com/office/drawing/2014/main" id="{00000000-0008-0000-0C00-00000E000000}"/>
                  </a:ext>
                </a:extLst>
              </xdr:cNvPr>
              <xdr:cNvSpPr txBox="1"/>
            </xdr:nvSpPr>
            <xdr:spPr>
              <a:xfrm>
                <a:off x="11265668" y="10004100"/>
                <a:ext cx="365415" cy="1241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100"/>
                  <a:t>1Km</a:t>
                </a:r>
                <a:endParaRPr kumimoji="1" lang="ja-JP" altLang="en-US" sz="1100"/>
              </a:p>
            </xdr:txBody>
          </xdr:sp>
          <xdr:sp macro="" textlink="">
            <xdr:nvSpPr>
              <xdr:cNvPr id="15" name="テキスト ボックス 14">
                <a:extLst>
                  <a:ext uri="{FF2B5EF4-FFF2-40B4-BE49-F238E27FC236}">
                    <a16:creationId xmlns:a16="http://schemas.microsoft.com/office/drawing/2014/main" id="{00000000-0008-0000-0C00-00000F000000}"/>
                  </a:ext>
                </a:extLst>
              </xdr:cNvPr>
              <xdr:cNvSpPr txBox="1"/>
            </xdr:nvSpPr>
            <xdr:spPr>
              <a:xfrm>
                <a:off x="10045674" y="11117694"/>
                <a:ext cx="333283" cy="2116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100"/>
                  <a:t>1Km</a:t>
                </a:r>
                <a:endParaRPr kumimoji="1" lang="ja-JP" altLang="en-US" sz="1100"/>
              </a:p>
            </xdr:txBody>
          </xdr:sp>
          <xdr:sp macro="" textlink="">
            <xdr:nvSpPr>
              <xdr:cNvPr id="16" name="テキスト ボックス 15">
                <a:extLst>
                  <a:ext uri="{FF2B5EF4-FFF2-40B4-BE49-F238E27FC236}">
                    <a16:creationId xmlns:a16="http://schemas.microsoft.com/office/drawing/2014/main" id="{00000000-0008-0000-0C00-000010000000}"/>
                  </a:ext>
                </a:extLst>
              </xdr:cNvPr>
              <xdr:cNvSpPr txBox="1"/>
            </xdr:nvSpPr>
            <xdr:spPr>
              <a:xfrm>
                <a:off x="11265668" y="12341758"/>
                <a:ext cx="518583" cy="2116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100"/>
                  <a:t>1Km</a:t>
                </a:r>
                <a:endParaRPr kumimoji="1" lang="ja-JP" altLang="en-US" sz="1100"/>
              </a:p>
            </xdr:txBody>
          </xdr:sp>
          <xdr:sp macro="" textlink="">
            <xdr:nvSpPr>
              <xdr:cNvPr id="17" name="テキスト ボックス 16">
                <a:extLst>
                  <a:ext uri="{FF2B5EF4-FFF2-40B4-BE49-F238E27FC236}">
                    <a16:creationId xmlns:a16="http://schemas.microsoft.com/office/drawing/2014/main" id="{00000000-0008-0000-0C00-000011000000}"/>
                  </a:ext>
                </a:extLst>
              </xdr:cNvPr>
              <xdr:cNvSpPr txBox="1"/>
            </xdr:nvSpPr>
            <xdr:spPr>
              <a:xfrm>
                <a:off x="12399543" y="11096370"/>
                <a:ext cx="518583" cy="1404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100"/>
                  <a:t>1Km</a:t>
                </a:r>
                <a:endParaRPr kumimoji="1" lang="ja-JP" altLang="en-US" sz="1100"/>
              </a:p>
            </xdr:txBody>
          </xdr:sp>
        </xdr:grpSp>
      </xdr:grpSp>
    </xdr:grpSp>
    <xdr:clientData/>
  </xdr:twoCellAnchor>
  <xdr:twoCellAnchor editAs="oneCell">
    <xdr:from>
      <xdr:col>0</xdr:col>
      <xdr:colOff>19050</xdr:colOff>
      <xdr:row>135</xdr:row>
      <xdr:rowOff>0</xdr:rowOff>
    </xdr:from>
    <xdr:to>
      <xdr:col>11</xdr:col>
      <xdr:colOff>413540</xdr:colOff>
      <xdr:row>169</xdr:row>
      <xdr:rowOff>112939</xdr:rowOff>
    </xdr:to>
    <xdr:pic>
      <xdr:nvPicPr>
        <xdr:cNvPr id="44" name="図 43">
          <a:extLst>
            <a:ext uri="{FF2B5EF4-FFF2-40B4-BE49-F238E27FC236}">
              <a16:creationId xmlns:a16="http://schemas.microsoft.com/office/drawing/2014/main" id="{00000000-0008-0000-0C00-00002C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9050" y="23307675"/>
          <a:ext cx="10648269" cy="59422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170</xdr:row>
      <xdr:rowOff>161244</xdr:rowOff>
    </xdr:from>
    <xdr:to>
      <xdr:col>11</xdr:col>
      <xdr:colOff>418516</xdr:colOff>
      <xdr:row>192</xdr:row>
      <xdr:rowOff>113619</xdr:rowOff>
    </xdr:to>
    <xdr:pic>
      <xdr:nvPicPr>
        <xdr:cNvPr id="45" name="図 44">
          <a:extLst>
            <a:ext uri="{FF2B5EF4-FFF2-40B4-BE49-F238E27FC236}">
              <a16:creationId xmlns:a16="http://schemas.microsoft.com/office/drawing/2014/main" id="{00000000-0008-0000-0C00-00002D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29469669"/>
          <a:ext cx="10672295" cy="3724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246138</xdr:colOff>
      <xdr:row>192</xdr:row>
      <xdr:rowOff>110216</xdr:rowOff>
    </xdr:from>
    <xdr:to>
      <xdr:col>6</xdr:col>
      <xdr:colOff>243207</xdr:colOff>
      <xdr:row>239</xdr:row>
      <xdr:rowOff>95250</xdr:rowOff>
    </xdr:to>
    <xdr:pic>
      <xdr:nvPicPr>
        <xdr:cNvPr id="46" name="図 45">
          <a:extLst>
            <a:ext uri="{FF2B5EF4-FFF2-40B4-BE49-F238E27FC236}">
              <a16:creationId xmlns:a16="http://schemas.microsoft.com/office/drawing/2014/main" id="{00000000-0008-0000-0C00-00002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46138" y="32802133"/>
          <a:ext cx="5490781" cy="7943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12701</xdr:colOff>
      <xdr:row>2</xdr:row>
      <xdr:rowOff>22225</xdr:rowOff>
    </xdr:from>
    <xdr:to>
      <xdr:col>11</xdr:col>
      <xdr:colOff>238125</xdr:colOff>
      <xdr:row>39</xdr:row>
      <xdr:rowOff>15875</xdr:rowOff>
    </xdr:to>
    <xdr:grpSp>
      <xdr:nvGrpSpPr>
        <xdr:cNvPr id="2" name="グループ化 1">
          <a:extLst>
            <a:ext uri="{FF2B5EF4-FFF2-40B4-BE49-F238E27FC236}">
              <a16:creationId xmlns:a16="http://schemas.microsoft.com/office/drawing/2014/main" id="{00000000-0008-0000-0D00-000002000000}"/>
            </a:ext>
          </a:extLst>
        </xdr:cNvPr>
        <xdr:cNvGrpSpPr/>
      </xdr:nvGrpSpPr>
      <xdr:grpSpPr>
        <a:xfrm>
          <a:off x="12701" y="454025"/>
          <a:ext cx="6931024" cy="6572250"/>
          <a:chOff x="7410450" y="133350"/>
          <a:chExt cx="8839200" cy="7410450"/>
        </a:xfrm>
      </xdr:grpSpPr>
      <xdr:pic>
        <xdr:nvPicPr>
          <xdr:cNvPr id="3" name="図 2">
            <a:extLst>
              <a:ext uri="{FF2B5EF4-FFF2-40B4-BE49-F238E27FC236}">
                <a16:creationId xmlns:a16="http://schemas.microsoft.com/office/drawing/2014/main" id="{00000000-0008-0000-0D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410450" y="133350"/>
            <a:ext cx="8839200" cy="706755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4" name="テキスト ボックス 3">
            <a:extLst>
              <a:ext uri="{FF2B5EF4-FFF2-40B4-BE49-F238E27FC236}">
                <a16:creationId xmlns:a16="http://schemas.microsoft.com/office/drawing/2014/main" id="{00000000-0008-0000-0D00-000004000000}"/>
              </a:ext>
            </a:extLst>
          </xdr:cNvPr>
          <xdr:cNvSpPr txBox="1"/>
        </xdr:nvSpPr>
        <xdr:spPr>
          <a:xfrm>
            <a:off x="9258300" y="7181850"/>
            <a:ext cx="4648200" cy="3619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800"/>
              <a:t>第４回道央</a:t>
            </a:r>
            <a:r>
              <a:rPr kumimoji="1" lang="en-US" altLang="ja-JP" sz="1800"/>
              <a:t>PT</a:t>
            </a:r>
            <a:r>
              <a:rPr kumimoji="1" lang="ja-JP" altLang="en-US" sz="1800"/>
              <a:t>調査報告　</a:t>
            </a:r>
            <a:r>
              <a:rPr kumimoji="1" lang="en-US" altLang="ja-JP" sz="1800"/>
              <a:t>Page69</a:t>
            </a:r>
            <a:endParaRPr kumimoji="1" lang="ja-JP" altLang="en-US" sz="1800"/>
          </a:p>
        </xdr:txBody>
      </xdr:sp>
    </xdr:grpSp>
    <xdr:clientData/>
  </xdr:twoCellAnchor>
  <xdr:twoCellAnchor editAs="oneCell">
    <xdr:from>
      <xdr:col>11</xdr:col>
      <xdr:colOff>295275</xdr:colOff>
      <xdr:row>2</xdr:row>
      <xdr:rowOff>117475</xdr:rowOff>
    </xdr:from>
    <xdr:to>
      <xdr:col>21</xdr:col>
      <xdr:colOff>619125</xdr:colOff>
      <xdr:row>36</xdr:row>
      <xdr:rowOff>78003</xdr:rowOff>
    </xdr:to>
    <xdr:pic>
      <xdr:nvPicPr>
        <xdr:cNvPr id="5" name="図 4">
          <a:extLst>
            <a:ext uri="{FF2B5EF4-FFF2-40B4-BE49-F238E27FC236}">
              <a16:creationId xmlns:a16="http://schemas.microsoft.com/office/drawing/2014/main" id="{00000000-0008-0000-0D00-00000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839075" y="117475"/>
          <a:ext cx="7181850" cy="5789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81642</xdr:colOff>
      <xdr:row>40</xdr:row>
      <xdr:rowOff>54427</xdr:rowOff>
    </xdr:from>
    <xdr:to>
      <xdr:col>11</xdr:col>
      <xdr:colOff>244928</xdr:colOff>
      <xdr:row>75</xdr:row>
      <xdr:rowOff>101082</xdr:rowOff>
    </xdr:to>
    <xdr:pic>
      <xdr:nvPicPr>
        <xdr:cNvPr id="6" name="図 5">
          <a:extLst>
            <a:ext uri="{FF2B5EF4-FFF2-40B4-BE49-F238E27FC236}">
              <a16:creationId xmlns:a16="http://schemas.microsoft.com/office/drawing/2014/main" id="{00000000-0008-0000-0D00-000006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1642" y="6569527"/>
          <a:ext cx="7707086" cy="6047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408213</xdr:colOff>
      <xdr:row>40</xdr:row>
      <xdr:rowOff>13606</xdr:rowOff>
    </xdr:from>
    <xdr:to>
      <xdr:col>22</xdr:col>
      <xdr:colOff>56467</xdr:colOff>
      <xdr:row>75</xdr:row>
      <xdr:rowOff>68035</xdr:rowOff>
    </xdr:to>
    <xdr:pic>
      <xdr:nvPicPr>
        <xdr:cNvPr id="7" name="図 6">
          <a:extLst>
            <a:ext uri="{FF2B5EF4-FFF2-40B4-BE49-F238E27FC236}">
              <a16:creationId xmlns:a16="http://schemas.microsoft.com/office/drawing/2014/main" id="{00000000-0008-0000-0D00-000007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952013" y="6528706"/>
          <a:ext cx="7192054" cy="60551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122464</xdr:colOff>
      <xdr:row>76</xdr:row>
      <xdr:rowOff>122465</xdr:rowOff>
    </xdr:from>
    <xdr:to>
      <xdr:col>11</xdr:col>
      <xdr:colOff>341704</xdr:colOff>
      <xdr:row>117</xdr:row>
      <xdr:rowOff>136071</xdr:rowOff>
    </xdr:to>
    <xdr:pic>
      <xdr:nvPicPr>
        <xdr:cNvPr id="8" name="図 7">
          <a:extLst>
            <a:ext uri="{FF2B5EF4-FFF2-40B4-BE49-F238E27FC236}">
              <a16:creationId xmlns:a16="http://schemas.microsoft.com/office/drawing/2014/main" id="{00000000-0008-0000-0D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2464" y="12809765"/>
          <a:ext cx="7763040" cy="7043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394608</xdr:colOff>
      <xdr:row>76</xdr:row>
      <xdr:rowOff>68036</xdr:rowOff>
    </xdr:from>
    <xdr:to>
      <xdr:col>22</xdr:col>
      <xdr:colOff>461014</xdr:colOff>
      <xdr:row>116</xdr:row>
      <xdr:rowOff>0</xdr:rowOff>
    </xdr:to>
    <xdr:pic>
      <xdr:nvPicPr>
        <xdr:cNvPr id="9" name="図 8">
          <a:extLst>
            <a:ext uri="{FF2B5EF4-FFF2-40B4-BE49-F238E27FC236}">
              <a16:creationId xmlns:a16="http://schemas.microsoft.com/office/drawing/2014/main" id="{00000000-0008-0000-0D00-000009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938408" y="12755336"/>
          <a:ext cx="7610206" cy="67899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95249</xdr:colOff>
      <xdr:row>6</xdr:row>
      <xdr:rowOff>0</xdr:rowOff>
    </xdr:from>
    <xdr:to>
      <xdr:col>47</xdr:col>
      <xdr:colOff>214748</xdr:colOff>
      <xdr:row>112</xdr:row>
      <xdr:rowOff>0</xdr:rowOff>
    </xdr:to>
    <xdr:pic>
      <xdr:nvPicPr>
        <xdr:cNvPr id="10" name="図 9">
          <a:extLst>
            <a:ext uri="{FF2B5EF4-FFF2-40B4-BE49-F238E27FC236}">
              <a16:creationId xmlns:a16="http://schemas.microsoft.com/office/drawing/2014/main" id="{00000000-0008-0000-0D00-00000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868649" y="685800"/>
          <a:ext cx="16578699" cy="18173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603250</xdr:colOff>
      <xdr:row>205</xdr:row>
      <xdr:rowOff>134938</xdr:rowOff>
    </xdr:from>
    <xdr:to>
      <xdr:col>51</xdr:col>
      <xdr:colOff>500062</xdr:colOff>
      <xdr:row>309</xdr:row>
      <xdr:rowOff>34585</xdr:rowOff>
    </xdr:to>
    <xdr:pic>
      <xdr:nvPicPr>
        <xdr:cNvPr id="11" name="図 10">
          <a:extLst>
            <a:ext uri="{FF2B5EF4-FFF2-40B4-BE49-F238E27FC236}">
              <a16:creationId xmlns:a16="http://schemas.microsoft.com/office/drawing/2014/main" id="{00000000-0008-0000-0D00-00000B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03250" y="34939288"/>
          <a:ext cx="34872612" cy="177304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63498</xdr:colOff>
      <xdr:row>121</xdr:row>
      <xdr:rowOff>133438</xdr:rowOff>
    </xdr:from>
    <xdr:to>
      <xdr:col>39</xdr:col>
      <xdr:colOff>666750</xdr:colOff>
      <xdr:row>199</xdr:row>
      <xdr:rowOff>95250</xdr:rowOff>
    </xdr:to>
    <xdr:grpSp>
      <xdr:nvGrpSpPr>
        <xdr:cNvPr id="12" name="グループ化 11">
          <a:extLst>
            <a:ext uri="{FF2B5EF4-FFF2-40B4-BE49-F238E27FC236}">
              <a16:creationId xmlns:a16="http://schemas.microsoft.com/office/drawing/2014/main" id="{00000000-0008-0000-0D00-00000C000000}"/>
            </a:ext>
          </a:extLst>
        </xdr:cNvPr>
        <xdr:cNvGrpSpPr/>
      </xdr:nvGrpSpPr>
      <xdr:grpSpPr>
        <a:xfrm>
          <a:off x="673098" y="21723438"/>
          <a:ext cx="23707092" cy="13830212"/>
          <a:chOff x="761998" y="19024688"/>
          <a:chExt cx="27146252" cy="12344312"/>
        </a:xfrm>
      </xdr:grpSpPr>
      <xdr:pic>
        <xdr:nvPicPr>
          <xdr:cNvPr id="13" name="図 12">
            <a:extLst>
              <a:ext uri="{FF2B5EF4-FFF2-40B4-BE49-F238E27FC236}">
                <a16:creationId xmlns:a16="http://schemas.microsoft.com/office/drawing/2014/main" id="{00000000-0008-0000-0D00-00000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761998" y="19024688"/>
            <a:ext cx="15049501" cy="12344312"/>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14" name="テキスト ボックス 13">
            <a:extLst>
              <a:ext uri="{FF2B5EF4-FFF2-40B4-BE49-F238E27FC236}">
                <a16:creationId xmlns:a16="http://schemas.microsoft.com/office/drawing/2014/main" id="{00000000-0008-0000-0D00-00000E000000}"/>
              </a:ext>
            </a:extLst>
          </xdr:cNvPr>
          <xdr:cNvSpPr txBox="1"/>
        </xdr:nvSpPr>
        <xdr:spPr>
          <a:xfrm>
            <a:off x="16510000" y="19558000"/>
            <a:ext cx="11398250" cy="99060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4000" b="1"/>
              <a:t>　札幌市　</a:t>
            </a:r>
            <a:r>
              <a:rPr kumimoji="1" lang="en-US" altLang="ja-JP" sz="4800" b="1">
                <a:solidFill>
                  <a:schemeClr val="dk1"/>
                </a:solidFill>
                <a:effectLst/>
                <a:latin typeface="+mn-lt"/>
                <a:ea typeface="+mn-ea"/>
                <a:cs typeface="+mn-cs"/>
              </a:rPr>
              <a:t>vs</a:t>
            </a:r>
            <a:r>
              <a:rPr kumimoji="1" lang="ja-JP" altLang="ja-JP" sz="4800" b="1">
                <a:solidFill>
                  <a:schemeClr val="dk1"/>
                </a:solidFill>
                <a:effectLst/>
                <a:latin typeface="+mn-lt"/>
                <a:ea typeface="+mn-ea"/>
                <a:cs typeface="+mn-cs"/>
              </a:rPr>
              <a:t>　</a:t>
            </a:r>
            <a:r>
              <a:rPr kumimoji="1" lang="ja-JP" altLang="en-US" sz="4800" b="1">
                <a:solidFill>
                  <a:schemeClr val="dk1"/>
                </a:solidFill>
                <a:effectLst/>
                <a:latin typeface="+mn-lt"/>
                <a:ea typeface="+mn-ea"/>
                <a:cs typeface="+mn-cs"/>
              </a:rPr>
              <a:t>周辺市　　平成</a:t>
            </a:r>
            <a:r>
              <a:rPr kumimoji="1" lang="en-US" altLang="ja-JP" sz="4800" b="1">
                <a:solidFill>
                  <a:schemeClr val="dk1"/>
                </a:solidFill>
                <a:effectLst/>
                <a:latin typeface="+mn-lt"/>
                <a:ea typeface="+mn-ea"/>
                <a:cs typeface="+mn-cs"/>
              </a:rPr>
              <a:t>18/2006 </a:t>
            </a:r>
            <a:r>
              <a:rPr kumimoji="1" lang="ja-JP" altLang="en-US" sz="4800" b="1">
                <a:solidFill>
                  <a:schemeClr val="dk1"/>
                </a:solidFill>
                <a:effectLst/>
                <a:latin typeface="+mn-lt"/>
                <a:ea typeface="+mn-ea"/>
                <a:cs typeface="+mn-cs"/>
              </a:rPr>
              <a:t>調査</a:t>
            </a:r>
            <a:endParaRPr kumimoji="1" lang="en-US" altLang="ja-JP" sz="4800" b="1">
              <a:solidFill>
                <a:schemeClr val="dk1"/>
              </a:solidFill>
              <a:effectLst/>
              <a:latin typeface="+mn-lt"/>
              <a:ea typeface="+mn-ea"/>
              <a:cs typeface="+mn-cs"/>
            </a:endParaRPr>
          </a:p>
          <a:p>
            <a:endParaRPr kumimoji="1" lang="en-US" altLang="ja-JP" sz="4800"/>
          </a:p>
          <a:p>
            <a:r>
              <a:rPr kumimoji="1" lang="ja-JP" altLang="ja-JP" sz="1100">
                <a:solidFill>
                  <a:schemeClr val="dk1"/>
                </a:solidFill>
                <a:effectLst/>
                <a:latin typeface="+mn-lt"/>
                <a:ea typeface="+mn-ea"/>
                <a:cs typeface="+mn-cs"/>
              </a:rPr>
              <a:t>　　</a:t>
            </a:r>
            <a:r>
              <a:rPr kumimoji="1" lang="ja-JP" altLang="en-US" sz="4000">
                <a:latin typeface="ＭＳ Ｐゴシック 本文"/>
              </a:rPr>
              <a:t>　　</a:t>
            </a:r>
            <a:r>
              <a:rPr kumimoji="1" lang="ja-JP" altLang="en-US" sz="4000"/>
              <a:t>小樽市　　   　　</a:t>
            </a:r>
            <a:r>
              <a:rPr kumimoji="1" lang="en-US" altLang="ja-JP" sz="4800">
                <a:latin typeface="ＭＳ Ｐゴシック 本文"/>
              </a:rPr>
              <a:t>77  </a:t>
            </a:r>
            <a:r>
              <a:rPr kumimoji="1" lang="ja-JP" altLang="en-US" sz="3200">
                <a:latin typeface="ＭＳ Ｐゴシック 本文"/>
              </a:rPr>
              <a:t>千トリップ</a:t>
            </a:r>
            <a:r>
              <a:rPr kumimoji="1" lang="en-US" altLang="ja-JP" sz="3200">
                <a:latin typeface="ＭＳ Ｐゴシック 本文"/>
              </a:rPr>
              <a:t>/</a:t>
            </a:r>
            <a:r>
              <a:rPr kumimoji="1" lang="ja-JP" altLang="en-US" sz="3200">
                <a:latin typeface="ＭＳ Ｐゴシック 本文"/>
              </a:rPr>
              <a:t>日</a:t>
            </a:r>
            <a:r>
              <a:rPr kumimoji="1" lang="ja-JP" altLang="en-US" sz="4800">
                <a:latin typeface="ＭＳ Ｐゴシック 本文"/>
              </a:rPr>
              <a:t>　　 </a:t>
            </a:r>
            <a:r>
              <a:rPr kumimoji="1" lang="en-US" altLang="ja-JP" sz="4800">
                <a:latin typeface="ＭＳ Ｐゴシック 本文"/>
              </a:rPr>
              <a:t>16</a:t>
            </a:r>
            <a:r>
              <a:rPr kumimoji="1" lang="ja-JP" altLang="en-US" sz="4800">
                <a:latin typeface="ＭＳ Ｐゴシック 本文"/>
              </a:rPr>
              <a:t>　</a:t>
            </a:r>
            <a:r>
              <a:rPr kumimoji="1" lang="ja-JP" altLang="en-US" sz="3600">
                <a:latin typeface="ＭＳ Ｐゴシック 本文"/>
              </a:rPr>
              <a:t>％</a:t>
            </a:r>
            <a:endParaRPr kumimoji="1" lang="en-US" altLang="ja-JP" sz="3600"/>
          </a:p>
          <a:p>
            <a:r>
              <a:rPr kumimoji="1" lang="ja-JP" altLang="en-US" sz="4000">
                <a:latin typeface="ＭＳ Ｐゴシック 本文"/>
              </a:rPr>
              <a:t>　</a:t>
            </a:r>
            <a:r>
              <a:rPr kumimoji="1" lang="ja-JP" altLang="ja-JP" sz="1100">
                <a:solidFill>
                  <a:schemeClr val="dk1"/>
                </a:solidFill>
                <a:effectLst/>
                <a:latin typeface="+mn-lt"/>
                <a:ea typeface="+mn-ea"/>
                <a:cs typeface="+mn-cs"/>
              </a:rPr>
              <a:t>　　</a:t>
            </a:r>
            <a:r>
              <a:rPr kumimoji="1" lang="ja-JP" altLang="en-US" sz="4000">
                <a:latin typeface="ＭＳ Ｐゴシック 本文"/>
              </a:rPr>
              <a:t>　石狩市　　  　</a:t>
            </a:r>
            <a:r>
              <a:rPr kumimoji="1" lang="en-US" altLang="ja-JP" sz="4800">
                <a:latin typeface="ＭＳ Ｐゴシック 本文"/>
              </a:rPr>
              <a:t>105</a:t>
            </a:r>
            <a:r>
              <a:rPr kumimoji="1" lang="ja-JP" altLang="en-US" sz="4800">
                <a:latin typeface="ＭＳ Ｐゴシック 本文"/>
              </a:rPr>
              <a:t>　　　　　　　　　</a:t>
            </a:r>
            <a:r>
              <a:rPr kumimoji="1" lang="ja-JP" altLang="en-US" sz="4800" baseline="0">
                <a:latin typeface="ＭＳ Ｐゴシック 本文"/>
              </a:rPr>
              <a:t> </a:t>
            </a:r>
            <a:r>
              <a:rPr kumimoji="1" lang="en-US" altLang="ja-JP" sz="4800">
                <a:latin typeface="ＭＳ Ｐゴシック 本文"/>
              </a:rPr>
              <a:t>22</a:t>
            </a:r>
          </a:p>
          <a:p>
            <a:r>
              <a:rPr kumimoji="1" lang="ja-JP" altLang="en-US" sz="4800">
                <a:latin typeface="ＭＳ Ｐゴシック 本文"/>
              </a:rPr>
              <a:t>　　当別市　 　　</a:t>
            </a:r>
            <a:r>
              <a:rPr kumimoji="1" lang="en-US" altLang="ja-JP" sz="4800">
                <a:latin typeface="ＭＳ Ｐゴシック 本文"/>
              </a:rPr>
              <a:t>20</a:t>
            </a:r>
            <a:r>
              <a:rPr kumimoji="1" lang="ja-JP" altLang="en-US" sz="4800">
                <a:latin typeface="ＭＳ Ｐゴシック 本文"/>
              </a:rPr>
              <a:t>　　　　　　　　　　</a:t>
            </a:r>
            <a:r>
              <a:rPr kumimoji="1" lang="en-US" altLang="ja-JP" sz="4800">
                <a:latin typeface="ＭＳ Ｐゴシック 本文"/>
              </a:rPr>
              <a:t>4</a:t>
            </a:r>
          </a:p>
          <a:p>
            <a:r>
              <a:rPr kumimoji="1" lang="ja-JP" altLang="en-US" sz="4800">
                <a:latin typeface="ＭＳ Ｐゴシック 本文"/>
              </a:rPr>
              <a:t>　　江別市　 　 </a:t>
            </a:r>
            <a:r>
              <a:rPr kumimoji="1" lang="en-US" altLang="ja-JP" sz="4800">
                <a:latin typeface="ＭＳ Ｐゴシック 本文"/>
              </a:rPr>
              <a:t>124</a:t>
            </a:r>
            <a:r>
              <a:rPr kumimoji="1" lang="ja-JP" altLang="en-US" sz="4800">
                <a:latin typeface="ＭＳ Ｐゴシック 本文"/>
              </a:rPr>
              <a:t>　　　　　　　　　</a:t>
            </a:r>
            <a:r>
              <a:rPr kumimoji="1" lang="ja-JP" altLang="en-US" sz="4800" baseline="0">
                <a:latin typeface="ＭＳ Ｐゴシック 本文"/>
              </a:rPr>
              <a:t> </a:t>
            </a:r>
            <a:r>
              <a:rPr kumimoji="1" lang="en-US" altLang="ja-JP" sz="4800">
                <a:latin typeface="ＭＳ Ｐゴシック 本文"/>
              </a:rPr>
              <a:t>27</a:t>
            </a:r>
          </a:p>
          <a:p>
            <a:r>
              <a:rPr kumimoji="1" lang="ja-JP" altLang="en-US" sz="4800">
                <a:latin typeface="ＭＳ Ｐゴシック 本文"/>
              </a:rPr>
              <a:t>　　南幌市　　　　</a:t>
            </a:r>
            <a:r>
              <a:rPr kumimoji="1" lang="en-US" altLang="ja-JP" sz="4800">
                <a:latin typeface="ＭＳ Ｐゴシック 本文"/>
              </a:rPr>
              <a:t>6</a:t>
            </a:r>
            <a:r>
              <a:rPr kumimoji="1" lang="ja-JP" altLang="en-US" sz="4800">
                <a:latin typeface="ＭＳ Ｐゴシック 本文"/>
              </a:rPr>
              <a:t>　　　　　　　　　　 </a:t>
            </a:r>
            <a:r>
              <a:rPr kumimoji="1" lang="en-US" altLang="ja-JP" sz="4800">
                <a:latin typeface="ＭＳ Ｐゴシック 本文"/>
              </a:rPr>
              <a:t>1</a:t>
            </a:r>
          </a:p>
          <a:p>
            <a:r>
              <a:rPr kumimoji="1" lang="ja-JP" altLang="en-US" sz="4800">
                <a:latin typeface="ＭＳ Ｐゴシック 本文"/>
              </a:rPr>
              <a:t>　　北広島市  　</a:t>
            </a:r>
            <a:r>
              <a:rPr kumimoji="1" lang="en-US" altLang="ja-JP" sz="4800">
                <a:latin typeface="ＭＳ Ｐゴシック 本文"/>
              </a:rPr>
              <a:t>89                     18</a:t>
            </a:r>
          </a:p>
          <a:p>
            <a:r>
              <a:rPr kumimoji="1" lang="ja-JP" altLang="en-US" sz="4800">
                <a:latin typeface="ＭＳ Ｐゴシック 本文"/>
              </a:rPr>
              <a:t>　　恵庭市　    </a:t>
            </a:r>
            <a:r>
              <a:rPr kumimoji="1" lang="ja-JP" altLang="en-US" sz="4000">
                <a:latin typeface="ＭＳ Ｐゴシック 本文"/>
              </a:rPr>
              <a:t>　</a:t>
            </a:r>
            <a:r>
              <a:rPr kumimoji="1" lang="en-US" altLang="ja-JP" sz="4800">
                <a:latin typeface="ＭＳ Ｐゴシック 本文"/>
              </a:rPr>
              <a:t>31                      6</a:t>
            </a:r>
          </a:p>
          <a:p>
            <a:r>
              <a:rPr kumimoji="1" lang="ja-JP" altLang="en-US" sz="4000"/>
              <a:t>　 　千歳市</a:t>
            </a:r>
            <a:r>
              <a:rPr kumimoji="1" lang="ja-JP" altLang="ja-JP" sz="1100">
                <a:solidFill>
                  <a:schemeClr val="dk1"/>
                </a:solidFill>
                <a:effectLst/>
                <a:latin typeface="+mn-lt"/>
                <a:ea typeface="+mn-ea"/>
                <a:cs typeface="+mn-cs"/>
              </a:rPr>
              <a:t>　</a:t>
            </a:r>
            <a:r>
              <a:rPr kumimoji="1" lang="ja-JP" altLang="ja-JP" sz="4800">
                <a:solidFill>
                  <a:schemeClr val="dk1"/>
                </a:solidFill>
                <a:effectLst/>
                <a:latin typeface="ＭＳ Ｐゴシック 本文"/>
                <a:ea typeface="+mn-ea"/>
                <a:cs typeface="+mn-cs"/>
              </a:rPr>
              <a:t>　</a:t>
            </a:r>
            <a:r>
              <a:rPr kumimoji="1" lang="ja-JP" altLang="en-US" sz="4800">
                <a:solidFill>
                  <a:schemeClr val="dk1"/>
                </a:solidFill>
                <a:effectLst/>
                <a:latin typeface="ＭＳ Ｐゴシック 本文"/>
                <a:ea typeface="+mn-ea"/>
                <a:cs typeface="+mn-cs"/>
              </a:rPr>
              <a:t>　</a:t>
            </a:r>
            <a:r>
              <a:rPr kumimoji="1" lang="ja-JP" altLang="ja-JP" sz="4800">
                <a:solidFill>
                  <a:schemeClr val="dk1"/>
                </a:solidFill>
                <a:effectLst/>
                <a:latin typeface="ＭＳ Ｐゴシック 本文"/>
                <a:ea typeface="+mn-ea"/>
                <a:cs typeface="+mn-cs"/>
              </a:rPr>
              <a:t>　　</a:t>
            </a:r>
            <a:r>
              <a:rPr kumimoji="1" lang="en-US" altLang="ja-JP" sz="4800">
                <a:solidFill>
                  <a:schemeClr val="dk1"/>
                </a:solidFill>
                <a:effectLst/>
                <a:latin typeface="ＭＳ Ｐゴシック 本文"/>
                <a:ea typeface="+mn-ea"/>
                <a:cs typeface="+mn-cs"/>
              </a:rPr>
              <a:t> 31                  </a:t>
            </a:r>
            <a:r>
              <a:rPr kumimoji="1" lang="ja-JP" altLang="en-US" sz="4800" baseline="0">
                <a:solidFill>
                  <a:schemeClr val="dk1"/>
                </a:solidFill>
                <a:effectLst/>
                <a:latin typeface="ＭＳ Ｐゴシック 本文"/>
                <a:ea typeface="+mn-ea"/>
                <a:cs typeface="+mn-cs"/>
              </a:rPr>
              <a:t> </a:t>
            </a:r>
            <a:r>
              <a:rPr kumimoji="1" lang="en-US" altLang="ja-JP" sz="4800">
                <a:solidFill>
                  <a:schemeClr val="dk1"/>
                </a:solidFill>
                <a:effectLst/>
                <a:latin typeface="ＭＳ Ｐゴシック 本文"/>
                <a:ea typeface="+mn-ea"/>
                <a:cs typeface="+mn-cs"/>
              </a:rPr>
              <a:t>   6</a:t>
            </a:r>
          </a:p>
          <a:p>
            <a:r>
              <a:rPr kumimoji="1" lang="en-US" altLang="ja-JP" sz="4800">
                <a:solidFill>
                  <a:schemeClr val="dk1"/>
                </a:solidFill>
                <a:effectLst/>
                <a:latin typeface="ＭＳ Ｐゴシック 本文"/>
                <a:ea typeface="+mn-ea"/>
                <a:cs typeface="+mn-cs"/>
              </a:rPr>
              <a:t>--------------------------------</a:t>
            </a:r>
          </a:p>
          <a:p>
            <a:r>
              <a:rPr kumimoji="1" lang="en-US" altLang="ja-JP" sz="4800" b="1">
                <a:solidFill>
                  <a:schemeClr val="dk1"/>
                </a:solidFill>
                <a:effectLst/>
                <a:latin typeface="ＭＳ Ｐゴシック 本文"/>
                <a:ea typeface="+mn-ea"/>
                <a:cs typeface="+mn-cs"/>
              </a:rPr>
              <a:t>     </a:t>
            </a:r>
            <a:r>
              <a:rPr kumimoji="1" lang="ja-JP" altLang="en-US" sz="4800" b="1">
                <a:solidFill>
                  <a:schemeClr val="dk1"/>
                </a:solidFill>
                <a:effectLst/>
                <a:latin typeface="ＭＳ Ｐゴシック 本文"/>
                <a:ea typeface="+mn-ea"/>
                <a:cs typeface="+mn-cs"/>
              </a:rPr>
              <a:t>計　　　　　 </a:t>
            </a:r>
            <a:r>
              <a:rPr kumimoji="1" lang="en-US" altLang="ja-JP" sz="4800" b="1">
                <a:solidFill>
                  <a:schemeClr val="dk1"/>
                </a:solidFill>
                <a:effectLst/>
                <a:latin typeface="ＭＳ Ｐゴシック 本文"/>
                <a:ea typeface="+mn-ea"/>
                <a:cs typeface="+mn-cs"/>
              </a:rPr>
              <a:t>483</a:t>
            </a:r>
            <a:r>
              <a:rPr kumimoji="1" lang="ja-JP" altLang="en-US" sz="4800" b="1">
                <a:solidFill>
                  <a:schemeClr val="dk1"/>
                </a:solidFill>
                <a:effectLst/>
                <a:latin typeface="ＭＳ Ｐゴシック 本文"/>
                <a:ea typeface="+mn-ea"/>
                <a:cs typeface="+mn-cs"/>
              </a:rPr>
              <a:t>　　　　　　　　　</a:t>
            </a:r>
            <a:r>
              <a:rPr kumimoji="1" lang="en-US" altLang="ja-JP" sz="4800" b="1">
                <a:solidFill>
                  <a:schemeClr val="dk1"/>
                </a:solidFill>
                <a:effectLst/>
                <a:latin typeface="ＭＳ Ｐゴシック 本文"/>
                <a:ea typeface="+mn-ea"/>
                <a:cs typeface="+mn-cs"/>
              </a:rPr>
              <a:t>100</a:t>
            </a:r>
            <a:endParaRPr lang="ja-JP" altLang="ja-JP" sz="4800" b="1">
              <a:effectLst/>
              <a:latin typeface="ＭＳ Ｐゴシック 本文"/>
            </a:endParaRPr>
          </a:p>
          <a:p>
            <a:endParaRPr kumimoji="1" lang="en-US" altLang="ja-JP" sz="1100">
              <a:solidFill>
                <a:schemeClr val="dk1"/>
              </a:solidFill>
              <a:effectLst/>
              <a:latin typeface="+mn-lt"/>
              <a:ea typeface="+mn-ea"/>
              <a:cs typeface="+mn-cs"/>
            </a:endParaRPr>
          </a:p>
          <a:p>
            <a:endParaRPr kumimoji="1" lang="en-US" altLang="ja-JP" sz="1100">
              <a:solidFill>
                <a:schemeClr val="dk1"/>
              </a:solidFill>
              <a:effectLst/>
              <a:latin typeface="+mn-lt"/>
              <a:ea typeface="+mn-ea"/>
              <a:cs typeface="+mn-cs"/>
            </a:endParaRPr>
          </a:p>
          <a:p>
            <a:endParaRPr kumimoji="1" lang="en-US" altLang="ja-JP" sz="1100">
              <a:solidFill>
                <a:schemeClr val="dk1"/>
              </a:solidFill>
              <a:effectLst/>
              <a:latin typeface="+mn-lt"/>
              <a:ea typeface="+mn-ea"/>
              <a:cs typeface="+mn-cs"/>
            </a:endParaRPr>
          </a:p>
          <a:p>
            <a:endParaRPr kumimoji="1" lang="en-US" altLang="ja-JP" sz="1100">
              <a:solidFill>
                <a:schemeClr val="dk1"/>
              </a:solidFill>
              <a:effectLst/>
              <a:latin typeface="+mn-lt"/>
              <a:ea typeface="+mn-ea"/>
              <a:cs typeface="+mn-cs"/>
            </a:endParaRPr>
          </a:p>
          <a:p>
            <a:endParaRPr kumimoji="1" lang="en-US" altLang="ja-JP" sz="1100">
              <a:solidFill>
                <a:schemeClr val="dk1"/>
              </a:solidFill>
              <a:effectLst/>
              <a:latin typeface="+mn-lt"/>
              <a:ea typeface="+mn-ea"/>
              <a:cs typeface="+mn-cs"/>
            </a:endParaRPr>
          </a:p>
          <a:p>
            <a:endParaRPr kumimoji="1" lang="en-US" altLang="ja-JP" sz="1100">
              <a:solidFill>
                <a:schemeClr val="dk1"/>
              </a:solidFill>
              <a:effectLst/>
              <a:latin typeface="+mn-lt"/>
              <a:ea typeface="+mn-ea"/>
              <a:cs typeface="+mn-cs"/>
            </a:endParaRPr>
          </a:p>
          <a:p>
            <a:endParaRPr kumimoji="1" lang="en-US" altLang="ja-JP" sz="1100">
              <a:solidFill>
                <a:schemeClr val="dk1"/>
              </a:solidFill>
              <a:effectLst/>
              <a:latin typeface="+mn-lt"/>
              <a:ea typeface="+mn-ea"/>
              <a:cs typeface="+mn-cs"/>
            </a:endParaRPr>
          </a:p>
          <a:p>
            <a:endParaRPr kumimoji="1" lang="en-US" altLang="ja-JP" sz="1100">
              <a:solidFill>
                <a:schemeClr val="dk1"/>
              </a:solidFill>
              <a:effectLst/>
              <a:latin typeface="+mn-lt"/>
              <a:ea typeface="+mn-ea"/>
              <a:cs typeface="+mn-cs"/>
            </a:endParaRPr>
          </a:p>
          <a:p>
            <a:endParaRPr kumimoji="1" lang="en-US" altLang="ja-JP" sz="1100">
              <a:solidFill>
                <a:schemeClr val="dk1"/>
              </a:solidFill>
              <a:effectLst/>
              <a:latin typeface="+mn-lt"/>
              <a:ea typeface="+mn-ea"/>
              <a:cs typeface="+mn-cs"/>
            </a:endParaRPr>
          </a:p>
          <a:p>
            <a:endParaRPr kumimoji="1" lang="en-US" altLang="ja-JP" sz="1100">
              <a:solidFill>
                <a:schemeClr val="dk1"/>
              </a:solidFill>
              <a:effectLst/>
              <a:latin typeface="+mn-lt"/>
              <a:ea typeface="+mn-ea"/>
              <a:cs typeface="+mn-cs"/>
            </a:endParaRPr>
          </a:p>
          <a:p>
            <a:endParaRPr kumimoji="1" lang="en-US" altLang="ja-JP" sz="1100">
              <a:solidFill>
                <a:schemeClr val="dk1"/>
              </a:solidFill>
              <a:effectLst/>
              <a:latin typeface="+mn-lt"/>
              <a:ea typeface="+mn-ea"/>
              <a:cs typeface="+mn-cs"/>
            </a:endParaRPr>
          </a:p>
          <a:p>
            <a:endParaRPr kumimoji="1" lang="en-US" altLang="ja-JP" sz="1100">
              <a:solidFill>
                <a:schemeClr val="dk1"/>
              </a:solidFill>
              <a:effectLst/>
              <a:latin typeface="+mn-lt"/>
              <a:ea typeface="+mn-ea"/>
              <a:cs typeface="+mn-cs"/>
            </a:endParaRPr>
          </a:p>
          <a:p>
            <a:endParaRPr kumimoji="1" lang="en-US" altLang="ja-JP" sz="1100">
              <a:solidFill>
                <a:schemeClr val="dk1"/>
              </a:solidFill>
              <a:effectLst/>
              <a:latin typeface="+mn-lt"/>
              <a:ea typeface="+mn-ea"/>
              <a:cs typeface="+mn-cs"/>
            </a:endParaRPr>
          </a:p>
          <a:p>
            <a:endParaRPr kumimoji="1" lang="en-US" altLang="ja-JP" sz="1100">
              <a:solidFill>
                <a:schemeClr val="dk1"/>
              </a:solidFill>
              <a:effectLst/>
              <a:latin typeface="+mn-lt"/>
              <a:ea typeface="+mn-ea"/>
              <a:cs typeface="+mn-cs"/>
            </a:endParaRPr>
          </a:p>
          <a:p>
            <a:endParaRPr kumimoji="1" lang="ja-JP" altLang="en-US" sz="4000"/>
          </a:p>
        </xdr:txBody>
      </xdr:sp>
    </xdr:grp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73</xdr:row>
      <xdr:rowOff>88446</xdr:rowOff>
    </xdr:from>
    <xdr:to>
      <xdr:col>32</xdr:col>
      <xdr:colOff>478144</xdr:colOff>
      <xdr:row>129</xdr:row>
      <xdr:rowOff>0</xdr:rowOff>
    </xdr:to>
    <xdr:pic>
      <xdr:nvPicPr>
        <xdr:cNvPr id="31" name="図 30">
          <a:extLst>
            <a:ext uri="{FF2B5EF4-FFF2-40B4-BE49-F238E27FC236}">
              <a16:creationId xmlns:a16="http://schemas.microsoft.com/office/drawing/2014/main" id="{00000000-0008-0000-0E00-00001F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3994946"/>
          <a:ext cx="21814144" cy="105795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59108</xdr:colOff>
      <xdr:row>71</xdr:row>
      <xdr:rowOff>174169</xdr:rowOff>
    </xdr:from>
    <xdr:to>
      <xdr:col>64</xdr:col>
      <xdr:colOff>660818</xdr:colOff>
      <xdr:row>129</xdr:row>
      <xdr:rowOff>47624</xdr:rowOff>
    </xdr:to>
    <xdr:pic>
      <xdr:nvPicPr>
        <xdr:cNvPr id="32" name="図 31">
          <a:extLst>
            <a:ext uri="{FF2B5EF4-FFF2-40B4-BE49-F238E27FC236}">
              <a16:creationId xmlns:a16="http://schemas.microsoft.com/office/drawing/2014/main" id="{00000000-0008-0000-0E00-000020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061858" y="13699669"/>
          <a:ext cx="21270960" cy="10922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129</xdr:row>
      <xdr:rowOff>54428</xdr:rowOff>
    </xdr:from>
    <xdr:to>
      <xdr:col>33</xdr:col>
      <xdr:colOff>238125</xdr:colOff>
      <xdr:row>252</xdr:row>
      <xdr:rowOff>86200</xdr:rowOff>
    </xdr:to>
    <xdr:pic>
      <xdr:nvPicPr>
        <xdr:cNvPr id="33" name="図 32">
          <a:extLst>
            <a:ext uri="{FF2B5EF4-FFF2-40B4-BE49-F238E27FC236}">
              <a16:creationId xmlns:a16="http://schemas.microsoft.com/office/drawing/2014/main" id="{00000000-0008-0000-0E00-000021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5250" y="24628928"/>
          <a:ext cx="22145625" cy="234632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557892</xdr:colOff>
      <xdr:row>147</xdr:row>
      <xdr:rowOff>78920</xdr:rowOff>
    </xdr:from>
    <xdr:to>
      <xdr:col>64</xdr:col>
      <xdr:colOff>381000</xdr:colOff>
      <xdr:row>237</xdr:row>
      <xdr:rowOff>138049</xdr:rowOff>
    </xdr:to>
    <xdr:pic>
      <xdr:nvPicPr>
        <xdr:cNvPr id="34" name="図 33">
          <a:extLst>
            <a:ext uri="{FF2B5EF4-FFF2-40B4-BE49-F238E27FC236}">
              <a16:creationId xmlns:a16="http://schemas.microsoft.com/office/drawing/2014/main" id="{00000000-0008-0000-0E00-000022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2560642" y="28082420"/>
          <a:ext cx="20492358" cy="17204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253</xdr:row>
      <xdr:rowOff>54429</xdr:rowOff>
    </xdr:from>
    <xdr:to>
      <xdr:col>26</xdr:col>
      <xdr:colOff>312964</xdr:colOff>
      <xdr:row>391</xdr:row>
      <xdr:rowOff>74839</xdr:rowOff>
    </xdr:to>
    <xdr:grpSp>
      <xdr:nvGrpSpPr>
        <xdr:cNvPr id="35" name="グループ化 34">
          <a:extLst>
            <a:ext uri="{FF2B5EF4-FFF2-40B4-BE49-F238E27FC236}">
              <a16:creationId xmlns:a16="http://schemas.microsoft.com/office/drawing/2014/main" id="{00000000-0008-0000-0E00-000023000000}"/>
            </a:ext>
          </a:extLst>
        </xdr:cNvPr>
        <xdr:cNvGrpSpPr/>
      </xdr:nvGrpSpPr>
      <xdr:grpSpPr>
        <a:xfrm>
          <a:off x="190500" y="42895762"/>
          <a:ext cx="15898686" cy="23388410"/>
          <a:chOff x="14938375" y="9112250"/>
          <a:chExt cx="12363450" cy="21189950"/>
        </a:xfrm>
      </xdr:grpSpPr>
      <xdr:grpSp>
        <xdr:nvGrpSpPr>
          <xdr:cNvPr id="36" name="グループ化 35">
            <a:extLst>
              <a:ext uri="{FF2B5EF4-FFF2-40B4-BE49-F238E27FC236}">
                <a16:creationId xmlns:a16="http://schemas.microsoft.com/office/drawing/2014/main" id="{00000000-0008-0000-0E00-000024000000}"/>
              </a:ext>
            </a:extLst>
          </xdr:cNvPr>
          <xdr:cNvGrpSpPr/>
        </xdr:nvGrpSpPr>
        <xdr:grpSpPr>
          <a:xfrm>
            <a:off x="14938375" y="9112250"/>
            <a:ext cx="12363450" cy="21189950"/>
            <a:chOff x="15287625" y="6508750"/>
            <a:chExt cx="12363450" cy="21189950"/>
          </a:xfrm>
        </xdr:grpSpPr>
        <xdr:pic>
          <xdr:nvPicPr>
            <xdr:cNvPr id="45" name="図 44">
              <a:extLst>
                <a:ext uri="{FF2B5EF4-FFF2-40B4-BE49-F238E27FC236}">
                  <a16:creationId xmlns:a16="http://schemas.microsoft.com/office/drawing/2014/main" id="{00000000-0008-0000-0E00-00002D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287625" y="6508750"/>
              <a:ext cx="12363450" cy="21189950"/>
            </a:xfrm>
            <a:prstGeom prst="rect">
              <a:avLst/>
            </a:prstGeom>
            <a:noFill/>
            <a:extLst>
              <a:ext uri="{909E8E84-426E-40DD-AFC4-6F175D3DCCD1}">
                <a14:hiddenFill xmlns:a14="http://schemas.microsoft.com/office/drawing/2010/main">
                  <a:solidFill>
                    <a:srgbClr val="FFFFFF"/>
                  </a:solidFill>
                </a14:hiddenFill>
              </a:ext>
            </a:extLst>
          </xdr:spPr>
        </xdr:pic>
        <xdr:cxnSp macro="">
          <xdr:nvCxnSpPr>
            <xdr:cNvPr id="46" name="直線コネクタ 45">
              <a:extLst>
                <a:ext uri="{FF2B5EF4-FFF2-40B4-BE49-F238E27FC236}">
                  <a16:creationId xmlns:a16="http://schemas.microsoft.com/office/drawing/2014/main" id="{00000000-0008-0000-0E00-00002E000000}"/>
                </a:ext>
              </a:extLst>
            </xdr:cNvPr>
            <xdr:cNvCxnSpPr/>
          </xdr:nvCxnSpPr>
          <xdr:spPr>
            <a:xfrm flipH="1" flipV="1">
              <a:off x="15568972" y="13466524"/>
              <a:ext cx="786937" cy="5016120"/>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47" name="直線コネクタ 46">
              <a:extLst>
                <a:ext uri="{FF2B5EF4-FFF2-40B4-BE49-F238E27FC236}">
                  <a16:creationId xmlns:a16="http://schemas.microsoft.com/office/drawing/2014/main" id="{00000000-0008-0000-0E00-00002F000000}"/>
                </a:ext>
              </a:extLst>
            </xdr:cNvPr>
            <xdr:cNvCxnSpPr/>
          </xdr:nvCxnSpPr>
          <xdr:spPr>
            <a:xfrm flipV="1">
              <a:off x="15578454" y="9808735"/>
              <a:ext cx="1431657" cy="3706301"/>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48" name="直線コネクタ 47">
              <a:extLst>
                <a:ext uri="{FF2B5EF4-FFF2-40B4-BE49-F238E27FC236}">
                  <a16:creationId xmlns:a16="http://schemas.microsoft.com/office/drawing/2014/main" id="{00000000-0008-0000-0E00-000030000000}"/>
                </a:ext>
              </a:extLst>
            </xdr:cNvPr>
            <xdr:cNvCxnSpPr/>
          </xdr:nvCxnSpPr>
          <xdr:spPr>
            <a:xfrm flipV="1">
              <a:off x="17010111" y="9168380"/>
              <a:ext cx="28444" cy="650058"/>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49" name="直線コネクタ 48">
              <a:extLst>
                <a:ext uri="{FF2B5EF4-FFF2-40B4-BE49-F238E27FC236}">
                  <a16:creationId xmlns:a16="http://schemas.microsoft.com/office/drawing/2014/main" id="{00000000-0008-0000-0E00-000031000000}"/>
                </a:ext>
              </a:extLst>
            </xdr:cNvPr>
            <xdr:cNvCxnSpPr/>
          </xdr:nvCxnSpPr>
          <xdr:spPr>
            <a:xfrm flipV="1">
              <a:off x="17038554" y="8770583"/>
              <a:ext cx="208586" cy="397797"/>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50" name="直線コネクタ 49">
              <a:extLst>
                <a:ext uri="{FF2B5EF4-FFF2-40B4-BE49-F238E27FC236}">
                  <a16:creationId xmlns:a16="http://schemas.microsoft.com/office/drawing/2014/main" id="{00000000-0008-0000-0E00-000032000000}"/>
                </a:ext>
              </a:extLst>
            </xdr:cNvPr>
            <xdr:cNvCxnSpPr/>
          </xdr:nvCxnSpPr>
          <xdr:spPr>
            <a:xfrm flipV="1">
              <a:off x="17247140" y="8421298"/>
              <a:ext cx="635239" cy="358988"/>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51" name="直線コネクタ 50">
              <a:extLst>
                <a:ext uri="{FF2B5EF4-FFF2-40B4-BE49-F238E27FC236}">
                  <a16:creationId xmlns:a16="http://schemas.microsoft.com/office/drawing/2014/main" id="{00000000-0008-0000-0E00-000033000000}"/>
                </a:ext>
              </a:extLst>
            </xdr:cNvPr>
            <xdr:cNvCxnSpPr/>
          </xdr:nvCxnSpPr>
          <xdr:spPr>
            <a:xfrm flipV="1">
              <a:off x="17872898" y="7354039"/>
              <a:ext cx="142218" cy="1086664"/>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52" name="直線コネクタ 51">
              <a:extLst>
                <a:ext uri="{FF2B5EF4-FFF2-40B4-BE49-F238E27FC236}">
                  <a16:creationId xmlns:a16="http://schemas.microsoft.com/office/drawing/2014/main" id="{00000000-0008-0000-0E00-000034000000}"/>
                </a:ext>
              </a:extLst>
            </xdr:cNvPr>
            <xdr:cNvCxnSpPr/>
          </xdr:nvCxnSpPr>
          <xdr:spPr>
            <a:xfrm flipV="1">
              <a:off x="18024596" y="6742790"/>
              <a:ext cx="483540" cy="611250"/>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53" name="直線コネクタ 52">
              <a:extLst>
                <a:ext uri="{FF2B5EF4-FFF2-40B4-BE49-F238E27FC236}">
                  <a16:creationId xmlns:a16="http://schemas.microsoft.com/office/drawing/2014/main" id="{00000000-0008-0000-0E00-000035000000}"/>
                </a:ext>
              </a:extLst>
            </xdr:cNvPr>
            <xdr:cNvCxnSpPr/>
          </xdr:nvCxnSpPr>
          <xdr:spPr>
            <a:xfrm>
              <a:off x="18508136" y="6742790"/>
              <a:ext cx="2019490" cy="174642"/>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54" name="直線コネクタ 53">
              <a:extLst>
                <a:ext uri="{FF2B5EF4-FFF2-40B4-BE49-F238E27FC236}">
                  <a16:creationId xmlns:a16="http://schemas.microsoft.com/office/drawing/2014/main" id="{00000000-0008-0000-0E00-000036000000}"/>
                </a:ext>
              </a:extLst>
            </xdr:cNvPr>
            <xdr:cNvCxnSpPr/>
          </xdr:nvCxnSpPr>
          <xdr:spPr>
            <a:xfrm>
              <a:off x="20518145" y="6917433"/>
              <a:ext cx="2398737" cy="203750"/>
            </a:xfrm>
            <a:prstGeom prst="line">
              <a:avLst/>
            </a:prstGeom>
            <a:ln w="38100">
              <a:solidFill>
                <a:srgbClr val="FFFF00"/>
              </a:solidFill>
              <a:prstDash val="dash"/>
            </a:ln>
          </xdr:spPr>
          <xdr:style>
            <a:lnRef idx="1">
              <a:schemeClr val="accent1"/>
            </a:lnRef>
            <a:fillRef idx="0">
              <a:schemeClr val="accent1"/>
            </a:fillRef>
            <a:effectRef idx="0">
              <a:schemeClr val="accent1"/>
            </a:effectRef>
            <a:fontRef idx="minor">
              <a:schemeClr val="tx1"/>
            </a:fontRef>
          </xdr:style>
        </xdr:cxnSp>
        <xdr:cxnSp macro="">
          <xdr:nvCxnSpPr>
            <xdr:cNvPr id="55" name="直線コネクタ 54">
              <a:extLst>
                <a:ext uri="{FF2B5EF4-FFF2-40B4-BE49-F238E27FC236}">
                  <a16:creationId xmlns:a16="http://schemas.microsoft.com/office/drawing/2014/main" id="{00000000-0008-0000-0E00-000037000000}"/>
                </a:ext>
              </a:extLst>
            </xdr:cNvPr>
            <xdr:cNvCxnSpPr/>
          </xdr:nvCxnSpPr>
          <xdr:spPr>
            <a:xfrm flipV="1">
              <a:off x="22891526" y="6739262"/>
              <a:ext cx="1858310" cy="378392"/>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56" name="直線コネクタ 55">
              <a:extLst>
                <a:ext uri="{FF2B5EF4-FFF2-40B4-BE49-F238E27FC236}">
                  <a16:creationId xmlns:a16="http://schemas.microsoft.com/office/drawing/2014/main" id="{00000000-0008-0000-0E00-000038000000}"/>
                </a:ext>
              </a:extLst>
            </xdr:cNvPr>
            <xdr:cNvCxnSpPr/>
          </xdr:nvCxnSpPr>
          <xdr:spPr>
            <a:xfrm flipV="1">
              <a:off x="24471794" y="8081716"/>
              <a:ext cx="331841" cy="87321"/>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grpSp>
      <xdr:grpSp>
        <xdr:nvGrpSpPr>
          <xdr:cNvPr id="37" name="グループ化 36">
            <a:extLst>
              <a:ext uri="{FF2B5EF4-FFF2-40B4-BE49-F238E27FC236}">
                <a16:creationId xmlns:a16="http://schemas.microsoft.com/office/drawing/2014/main" id="{00000000-0008-0000-0E00-000025000000}"/>
              </a:ext>
            </a:extLst>
          </xdr:cNvPr>
          <xdr:cNvGrpSpPr/>
        </xdr:nvGrpSpPr>
        <xdr:grpSpPr>
          <a:xfrm>
            <a:off x="16002000" y="21209000"/>
            <a:ext cx="11225893" cy="6987268"/>
            <a:chOff x="11176000" y="17541875"/>
            <a:chExt cx="11225893" cy="6987268"/>
          </a:xfrm>
        </xdr:grpSpPr>
        <xdr:cxnSp macro="">
          <xdr:nvCxnSpPr>
            <xdr:cNvPr id="38" name="直線コネクタ 37">
              <a:extLst>
                <a:ext uri="{FF2B5EF4-FFF2-40B4-BE49-F238E27FC236}">
                  <a16:creationId xmlns:a16="http://schemas.microsoft.com/office/drawing/2014/main" id="{00000000-0008-0000-0E00-000026000000}"/>
                </a:ext>
              </a:extLst>
            </xdr:cNvPr>
            <xdr:cNvCxnSpPr/>
          </xdr:nvCxnSpPr>
          <xdr:spPr>
            <a:xfrm flipV="1">
              <a:off x="16149411" y="23898679"/>
              <a:ext cx="6252482" cy="630464"/>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grpSp>
          <xdr:nvGrpSpPr>
            <xdr:cNvPr id="39" name="グループ化 38">
              <a:extLst>
                <a:ext uri="{FF2B5EF4-FFF2-40B4-BE49-F238E27FC236}">
                  <a16:creationId xmlns:a16="http://schemas.microsoft.com/office/drawing/2014/main" id="{00000000-0008-0000-0E00-000027000000}"/>
                </a:ext>
              </a:extLst>
            </xdr:cNvPr>
            <xdr:cNvGrpSpPr/>
          </xdr:nvGrpSpPr>
          <xdr:grpSpPr>
            <a:xfrm>
              <a:off x="11176000" y="17541875"/>
              <a:ext cx="4952999" cy="6965156"/>
              <a:chOff x="11176000" y="17541875"/>
              <a:chExt cx="4952999" cy="6965156"/>
            </a:xfrm>
          </xdr:grpSpPr>
          <xdr:cxnSp macro="">
            <xdr:nvCxnSpPr>
              <xdr:cNvPr id="40" name="直線コネクタ 39">
                <a:extLst>
                  <a:ext uri="{FF2B5EF4-FFF2-40B4-BE49-F238E27FC236}">
                    <a16:creationId xmlns:a16="http://schemas.microsoft.com/office/drawing/2014/main" id="{00000000-0008-0000-0E00-000028000000}"/>
                  </a:ext>
                </a:extLst>
              </xdr:cNvPr>
              <xdr:cNvCxnSpPr/>
            </xdr:nvCxnSpPr>
            <xdr:spPr>
              <a:xfrm flipH="1" flipV="1">
                <a:off x="15902781" y="23947437"/>
                <a:ext cx="226218" cy="559594"/>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41" name="直線コネクタ 40">
                <a:extLst>
                  <a:ext uri="{FF2B5EF4-FFF2-40B4-BE49-F238E27FC236}">
                    <a16:creationId xmlns:a16="http://schemas.microsoft.com/office/drawing/2014/main" id="{00000000-0008-0000-0E00-000029000000}"/>
                  </a:ext>
                </a:extLst>
              </xdr:cNvPr>
              <xdr:cNvCxnSpPr/>
            </xdr:nvCxnSpPr>
            <xdr:spPr>
              <a:xfrm flipH="1" flipV="1">
                <a:off x="15179675" y="23193375"/>
                <a:ext cx="730250" cy="758826"/>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42" name="直線コネクタ 41">
                <a:extLst>
                  <a:ext uri="{FF2B5EF4-FFF2-40B4-BE49-F238E27FC236}">
                    <a16:creationId xmlns:a16="http://schemas.microsoft.com/office/drawing/2014/main" id="{00000000-0008-0000-0E00-00002A000000}"/>
                  </a:ext>
                </a:extLst>
              </xdr:cNvPr>
              <xdr:cNvCxnSpPr/>
            </xdr:nvCxnSpPr>
            <xdr:spPr>
              <a:xfrm flipH="1" flipV="1">
                <a:off x="13560425" y="20720050"/>
                <a:ext cx="1626396" cy="2478091"/>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43" name="直線コネクタ 42">
                <a:extLst>
                  <a:ext uri="{FF2B5EF4-FFF2-40B4-BE49-F238E27FC236}">
                    <a16:creationId xmlns:a16="http://schemas.microsoft.com/office/drawing/2014/main" id="{00000000-0008-0000-0E00-00002B000000}"/>
                  </a:ext>
                </a:extLst>
              </xdr:cNvPr>
              <xdr:cNvCxnSpPr/>
            </xdr:nvCxnSpPr>
            <xdr:spPr>
              <a:xfrm flipH="1" flipV="1">
                <a:off x="12820651" y="19246851"/>
                <a:ext cx="739774" cy="1492249"/>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44" name="直線コネクタ 43">
                <a:extLst>
                  <a:ext uri="{FF2B5EF4-FFF2-40B4-BE49-F238E27FC236}">
                    <a16:creationId xmlns:a16="http://schemas.microsoft.com/office/drawing/2014/main" id="{00000000-0008-0000-0E00-00002C000000}"/>
                  </a:ext>
                </a:extLst>
              </xdr:cNvPr>
              <xdr:cNvCxnSpPr/>
            </xdr:nvCxnSpPr>
            <xdr:spPr>
              <a:xfrm flipH="1" flipV="1">
                <a:off x="11176000" y="17541875"/>
                <a:ext cx="1663700" cy="1724026"/>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grpSp>
      </xdr:grpSp>
    </xdr:grpSp>
    <xdr:clientData/>
  </xdr:twoCellAnchor>
  <xdr:twoCellAnchor editAs="oneCell">
    <xdr:from>
      <xdr:col>0</xdr:col>
      <xdr:colOff>333375</xdr:colOff>
      <xdr:row>396</xdr:row>
      <xdr:rowOff>129268</xdr:rowOff>
    </xdr:from>
    <xdr:to>
      <xdr:col>31</xdr:col>
      <xdr:colOff>353969</xdr:colOff>
      <xdr:row>453</xdr:row>
      <xdr:rowOff>142875</xdr:rowOff>
    </xdr:to>
    <xdr:pic>
      <xdr:nvPicPr>
        <xdr:cNvPr id="57" name="図 56">
          <a:extLst>
            <a:ext uri="{FF2B5EF4-FFF2-40B4-BE49-F238E27FC236}">
              <a16:creationId xmlns:a16="http://schemas.microsoft.com/office/drawing/2014/main" id="{00000000-0008-0000-0E00-000039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33375" y="75567268"/>
          <a:ext cx="20689844" cy="10872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32</xdr:col>
      <xdr:colOff>632732</xdr:colOff>
      <xdr:row>401</xdr:row>
      <xdr:rowOff>102054</xdr:rowOff>
    </xdr:from>
    <xdr:to>
      <xdr:col>60</xdr:col>
      <xdr:colOff>498700</xdr:colOff>
      <xdr:row>447</xdr:row>
      <xdr:rowOff>13607</xdr:rowOff>
    </xdr:to>
    <xdr:pic>
      <xdr:nvPicPr>
        <xdr:cNvPr id="58" name="図 57">
          <a:extLst>
            <a:ext uri="{FF2B5EF4-FFF2-40B4-BE49-F238E27FC236}">
              <a16:creationId xmlns:a16="http://schemas.microsoft.com/office/drawing/2014/main" id="{00000000-0008-0000-0E00-00003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1968732" y="76492554"/>
          <a:ext cx="18534968" cy="86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523873</xdr:colOff>
      <xdr:row>0</xdr:row>
      <xdr:rowOff>0</xdr:rowOff>
    </xdr:from>
    <xdr:to>
      <xdr:col>62</xdr:col>
      <xdr:colOff>238125</xdr:colOff>
      <xdr:row>74</xdr:row>
      <xdr:rowOff>102054</xdr:rowOff>
    </xdr:to>
    <xdr:pic>
      <xdr:nvPicPr>
        <xdr:cNvPr id="59" name="図 58">
          <a:extLst>
            <a:ext uri="{FF2B5EF4-FFF2-40B4-BE49-F238E27FC236}">
              <a16:creationId xmlns:a16="http://schemas.microsoft.com/office/drawing/2014/main" id="{00000000-0008-0000-0E00-00003B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23873" y="0"/>
          <a:ext cx="41052752" cy="141990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ky.geocities.jp/moiwasapp85/sapp/GrndSmry/ref_DouPliceData/AssessTraffic_Hokkaido_Master000_20151008_req20160813A_rcv201609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https://main-omega.ssl-lolipop.jp/sapp/GrndSmry/ref_DouPliceData/AssessTraffic_Hokkaido_Master000_20151008_req20160813A_rcv2016092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sky.geocities.jp/moiwasapp85/sapp/GrndSmry/ref_DouPliceData/AssessTraffic_Hokkaido_Master000_20151022_req20160813B_rcv2016092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http://sky.geocities.jp/moiwasapp85/sapp/GrndSmry/ref_DouPliceData/AssessTraffic_Hokkaido_Master000_20160707_req20160813C_rcv20160920.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http://sky.geocities.jp/moiwasapp85/sapp/GrndSmry/ref_DouPliceData/AssessTraffic_Hokkaido_Master000_20160714_req20160813D_rcv201609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1_3"/>
      <sheetName val="D4_6"/>
      <sheetName val="D7_9"/>
      <sheetName val="D10_11"/>
      <sheetName val="D100_102"/>
      <sheetName val="D103_106"/>
    </sheetNames>
    <sheetDataSet>
      <sheetData sheetId="0" refreshError="1">
        <row r="4">
          <cell r="AD4">
            <v>9688</v>
          </cell>
        </row>
      </sheetData>
      <sheetData sheetId="1" refreshError="1">
        <row r="4">
          <cell r="E4">
            <v>734</v>
          </cell>
          <cell r="F4">
            <v>656</v>
          </cell>
          <cell r="G4">
            <v>687</v>
          </cell>
          <cell r="H4">
            <v>615</v>
          </cell>
          <cell r="I4">
            <v>600</v>
          </cell>
          <cell r="J4">
            <v>640</v>
          </cell>
          <cell r="K4">
            <v>649</v>
          </cell>
          <cell r="L4">
            <v>653</v>
          </cell>
          <cell r="M4">
            <v>618</v>
          </cell>
          <cell r="N4">
            <v>838</v>
          </cell>
          <cell r="O4">
            <v>776</v>
          </cell>
          <cell r="P4">
            <v>505</v>
          </cell>
          <cell r="Q4">
            <v>392</v>
          </cell>
          <cell r="R4">
            <v>323</v>
          </cell>
          <cell r="S4">
            <v>221</v>
          </cell>
          <cell r="T4">
            <v>129</v>
          </cell>
          <cell r="U4">
            <v>87</v>
          </cell>
          <cell r="V4">
            <v>73</v>
          </cell>
          <cell r="W4">
            <v>52</v>
          </cell>
          <cell r="X4">
            <v>41</v>
          </cell>
          <cell r="Y4">
            <v>56</v>
          </cell>
          <cell r="Z4">
            <v>100</v>
          </cell>
          <cell r="AA4">
            <v>377</v>
          </cell>
          <cell r="AB4">
            <v>715</v>
          </cell>
          <cell r="AD4">
            <v>10537</v>
          </cell>
        </row>
        <row r="7">
          <cell r="E7">
            <v>935</v>
          </cell>
          <cell r="F7">
            <v>711</v>
          </cell>
          <cell r="G7">
            <v>593</v>
          </cell>
          <cell r="H7">
            <v>546</v>
          </cell>
          <cell r="I7">
            <v>551</v>
          </cell>
          <cell r="J7">
            <v>583</v>
          </cell>
          <cell r="K7">
            <v>621</v>
          </cell>
          <cell r="L7">
            <v>609</v>
          </cell>
          <cell r="M7">
            <v>567</v>
          </cell>
          <cell r="N7">
            <v>699</v>
          </cell>
          <cell r="O7">
            <v>643</v>
          </cell>
          <cell r="P7">
            <v>429</v>
          </cell>
          <cell r="Q7">
            <v>298</v>
          </cell>
          <cell r="R7">
            <v>223</v>
          </cell>
          <cell r="S7">
            <v>160</v>
          </cell>
          <cell r="T7">
            <v>101</v>
          </cell>
          <cell r="U7">
            <v>60</v>
          </cell>
          <cell r="V7">
            <v>55</v>
          </cell>
          <cell r="W7">
            <v>31</v>
          </cell>
          <cell r="X7">
            <v>37</v>
          </cell>
          <cell r="Y7">
            <v>60</v>
          </cell>
          <cell r="Z7">
            <v>105</v>
          </cell>
          <cell r="AA7">
            <v>303</v>
          </cell>
          <cell r="AB7">
            <v>860</v>
          </cell>
          <cell r="AD7">
            <v>9780</v>
          </cell>
        </row>
        <row r="37">
          <cell r="E37">
            <v>491</v>
          </cell>
          <cell r="F37">
            <v>553</v>
          </cell>
          <cell r="G37">
            <v>524</v>
          </cell>
          <cell r="H37">
            <v>473</v>
          </cell>
          <cell r="I37">
            <v>445</v>
          </cell>
          <cell r="J37">
            <v>424</v>
          </cell>
          <cell r="K37">
            <v>433</v>
          </cell>
          <cell r="L37">
            <v>448</v>
          </cell>
          <cell r="M37">
            <v>422</v>
          </cell>
          <cell r="N37">
            <v>464</v>
          </cell>
          <cell r="O37">
            <v>446</v>
          </cell>
          <cell r="P37">
            <v>332</v>
          </cell>
          <cell r="Q37">
            <v>354</v>
          </cell>
          <cell r="R37">
            <v>256</v>
          </cell>
          <cell r="S37">
            <v>151</v>
          </cell>
          <cell r="T37">
            <v>106</v>
          </cell>
          <cell r="U37">
            <v>71</v>
          </cell>
          <cell r="V37">
            <v>63</v>
          </cell>
          <cell r="W37">
            <v>47</v>
          </cell>
          <cell r="X37">
            <v>27</v>
          </cell>
          <cell r="Y37">
            <v>47</v>
          </cell>
          <cell r="Z37">
            <v>82</v>
          </cell>
          <cell r="AA37">
            <v>265</v>
          </cell>
          <cell r="AB37">
            <v>501</v>
          </cell>
          <cell r="AD37">
            <v>7425</v>
          </cell>
        </row>
        <row r="48">
          <cell r="E48">
            <v>555</v>
          </cell>
          <cell r="F48">
            <v>585</v>
          </cell>
          <cell r="G48">
            <v>483</v>
          </cell>
          <cell r="H48">
            <v>374</v>
          </cell>
          <cell r="I48">
            <v>319</v>
          </cell>
          <cell r="J48">
            <v>280</v>
          </cell>
          <cell r="K48">
            <v>298</v>
          </cell>
          <cell r="L48">
            <v>262</v>
          </cell>
          <cell r="M48">
            <v>228</v>
          </cell>
          <cell r="N48">
            <v>254</v>
          </cell>
          <cell r="O48">
            <v>302</v>
          </cell>
          <cell r="P48">
            <v>268</v>
          </cell>
          <cell r="Q48">
            <v>371</v>
          </cell>
          <cell r="R48">
            <v>505</v>
          </cell>
          <cell r="S48">
            <v>188</v>
          </cell>
          <cell r="T48">
            <v>347</v>
          </cell>
          <cell r="U48">
            <v>45</v>
          </cell>
          <cell r="V48">
            <v>45</v>
          </cell>
          <cell r="W48">
            <v>28</v>
          </cell>
          <cell r="X48">
            <v>35</v>
          </cell>
          <cell r="Y48">
            <v>37</v>
          </cell>
          <cell r="Z48">
            <v>180</v>
          </cell>
          <cell r="AA48">
            <v>289</v>
          </cell>
          <cell r="AB48">
            <v>529</v>
          </cell>
          <cell r="AD48">
            <v>6807</v>
          </cell>
        </row>
        <row r="67">
          <cell r="B67" t="str">
            <v>＜６東＞</v>
          </cell>
        </row>
        <row r="70">
          <cell r="E70">
            <v>471</v>
          </cell>
          <cell r="F70">
            <v>511</v>
          </cell>
          <cell r="G70">
            <v>528</v>
          </cell>
          <cell r="H70">
            <v>493</v>
          </cell>
          <cell r="I70">
            <v>488</v>
          </cell>
          <cell r="J70">
            <v>479</v>
          </cell>
          <cell r="K70">
            <v>533</v>
          </cell>
          <cell r="L70">
            <v>516</v>
          </cell>
          <cell r="M70">
            <v>464</v>
          </cell>
          <cell r="N70">
            <v>607</v>
          </cell>
          <cell r="O70">
            <v>540</v>
          </cell>
          <cell r="P70">
            <v>402</v>
          </cell>
          <cell r="Q70">
            <v>311</v>
          </cell>
          <cell r="R70">
            <v>248</v>
          </cell>
          <cell r="S70">
            <v>163</v>
          </cell>
          <cell r="T70">
            <v>103</v>
          </cell>
          <cell r="U70">
            <v>81</v>
          </cell>
          <cell r="V70">
            <v>51</v>
          </cell>
          <cell r="W70">
            <v>44</v>
          </cell>
          <cell r="X70">
            <v>23</v>
          </cell>
          <cell r="Y70">
            <v>42</v>
          </cell>
          <cell r="Z70">
            <v>77</v>
          </cell>
          <cell r="AA70">
            <v>265</v>
          </cell>
          <cell r="AB70">
            <v>538</v>
          </cell>
          <cell r="AD70">
            <v>7978</v>
          </cell>
        </row>
        <row r="75">
          <cell r="B75" t="str">
            <v>＜６西＞</v>
          </cell>
        </row>
        <row r="81">
          <cell r="E81">
            <v>347</v>
          </cell>
          <cell r="F81">
            <v>392</v>
          </cell>
          <cell r="G81">
            <v>349</v>
          </cell>
          <cell r="H81">
            <v>355</v>
          </cell>
          <cell r="I81">
            <v>314</v>
          </cell>
          <cell r="J81">
            <v>329</v>
          </cell>
          <cell r="K81">
            <v>337</v>
          </cell>
          <cell r="L81">
            <v>332</v>
          </cell>
          <cell r="M81">
            <v>338</v>
          </cell>
          <cell r="N81">
            <v>376</v>
          </cell>
          <cell r="O81">
            <v>363</v>
          </cell>
          <cell r="P81">
            <v>250</v>
          </cell>
          <cell r="Q81">
            <v>204</v>
          </cell>
          <cell r="R81">
            <v>183</v>
          </cell>
          <cell r="S81">
            <v>100</v>
          </cell>
          <cell r="T81">
            <v>73</v>
          </cell>
          <cell r="U81">
            <v>56</v>
          </cell>
          <cell r="V81">
            <v>30</v>
          </cell>
          <cell r="W81">
            <v>26</v>
          </cell>
          <cell r="X81">
            <v>23</v>
          </cell>
          <cell r="Y81">
            <v>27</v>
          </cell>
          <cell r="Z81">
            <v>53</v>
          </cell>
          <cell r="AA81">
            <v>170</v>
          </cell>
          <cell r="AB81">
            <v>392</v>
          </cell>
          <cell r="AD81">
            <v>5419</v>
          </cell>
        </row>
        <row r="83">
          <cell r="B83" t="str">
            <v>＜６南＞</v>
          </cell>
        </row>
      </sheetData>
      <sheetData sheetId="2" refreshError="1">
        <row r="4">
          <cell r="E4">
            <v>465</v>
          </cell>
          <cell r="F4">
            <v>400</v>
          </cell>
          <cell r="G4">
            <v>356</v>
          </cell>
          <cell r="H4">
            <v>325</v>
          </cell>
          <cell r="I4">
            <v>331</v>
          </cell>
          <cell r="J4">
            <v>345</v>
          </cell>
          <cell r="K4">
            <v>321</v>
          </cell>
          <cell r="L4">
            <v>303</v>
          </cell>
          <cell r="M4">
            <v>225</v>
          </cell>
          <cell r="N4">
            <v>270</v>
          </cell>
          <cell r="O4">
            <v>312</v>
          </cell>
          <cell r="P4">
            <v>258</v>
          </cell>
          <cell r="Q4">
            <v>197</v>
          </cell>
          <cell r="R4">
            <v>169</v>
          </cell>
          <cell r="S4">
            <v>93</v>
          </cell>
          <cell r="T4">
            <v>76</v>
          </cell>
          <cell r="U4">
            <v>52</v>
          </cell>
          <cell r="V4">
            <v>38</v>
          </cell>
          <cell r="W4">
            <v>22</v>
          </cell>
          <cell r="X4">
            <v>18</v>
          </cell>
          <cell r="Y4">
            <v>33</v>
          </cell>
          <cell r="Z4">
            <v>59</v>
          </cell>
          <cell r="AA4">
            <v>195</v>
          </cell>
          <cell r="AB4">
            <v>450</v>
          </cell>
          <cell r="AD4">
            <v>9224</v>
          </cell>
        </row>
        <row r="53">
          <cell r="E53">
            <v>813</v>
          </cell>
          <cell r="F53">
            <v>670</v>
          </cell>
          <cell r="G53">
            <v>580</v>
          </cell>
          <cell r="H53">
            <v>559</v>
          </cell>
          <cell r="I53">
            <v>532</v>
          </cell>
          <cell r="J53">
            <v>572</v>
          </cell>
          <cell r="K53">
            <v>606</v>
          </cell>
          <cell r="L53">
            <v>621</v>
          </cell>
          <cell r="M53">
            <v>603</v>
          </cell>
          <cell r="N53">
            <v>740</v>
          </cell>
          <cell r="O53">
            <v>635</v>
          </cell>
          <cell r="P53">
            <v>467</v>
          </cell>
          <cell r="AD53">
            <v>9902</v>
          </cell>
        </row>
        <row r="64">
          <cell r="E64">
            <v>815</v>
          </cell>
          <cell r="F64">
            <v>638</v>
          </cell>
          <cell r="G64">
            <v>552</v>
          </cell>
          <cell r="H64">
            <v>541</v>
          </cell>
          <cell r="I64">
            <v>535</v>
          </cell>
          <cell r="J64">
            <v>603</v>
          </cell>
          <cell r="K64">
            <v>536</v>
          </cell>
          <cell r="L64">
            <v>554</v>
          </cell>
          <cell r="M64">
            <v>540</v>
          </cell>
          <cell r="N64">
            <v>612</v>
          </cell>
          <cell r="O64">
            <v>550</v>
          </cell>
          <cell r="P64">
            <v>406</v>
          </cell>
          <cell r="Q64">
            <v>307</v>
          </cell>
          <cell r="R64">
            <v>232</v>
          </cell>
          <cell r="S64">
            <v>146</v>
          </cell>
          <cell r="T64">
            <v>101</v>
          </cell>
          <cell r="U64">
            <v>70</v>
          </cell>
          <cell r="V64">
            <v>58</v>
          </cell>
          <cell r="W64">
            <v>44</v>
          </cell>
          <cell r="X64">
            <v>55</v>
          </cell>
          <cell r="Y64">
            <v>83</v>
          </cell>
          <cell r="Z64">
            <v>155</v>
          </cell>
          <cell r="AA64">
            <v>386</v>
          </cell>
          <cell r="AB64">
            <v>809</v>
          </cell>
          <cell r="AD64">
            <v>9328</v>
          </cell>
        </row>
      </sheetData>
      <sheetData sheetId="3" refreshError="1">
        <row r="20">
          <cell r="E20">
            <v>928</v>
          </cell>
          <cell r="F20">
            <v>801</v>
          </cell>
          <cell r="G20">
            <v>769</v>
          </cell>
          <cell r="H20">
            <v>762</v>
          </cell>
          <cell r="I20">
            <v>691</v>
          </cell>
          <cell r="J20">
            <v>689</v>
          </cell>
          <cell r="K20">
            <v>747</v>
          </cell>
          <cell r="L20">
            <v>782</v>
          </cell>
          <cell r="M20">
            <v>796</v>
          </cell>
          <cell r="N20">
            <v>919</v>
          </cell>
          <cell r="O20">
            <v>813</v>
          </cell>
          <cell r="P20">
            <v>637</v>
          </cell>
          <cell r="Q20">
            <v>470</v>
          </cell>
          <cell r="R20">
            <v>365</v>
          </cell>
          <cell r="S20">
            <v>219</v>
          </cell>
          <cell r="T20">
            <v>146</v>
          </cell>
          <cell r="U20">
            <v>114</v>
          </cell>
          <cell r="V20">
            <v>71</v>
          </cell>
          <cell r="W20">
            <v>47</v>
          </cell>
          <cell r="X20">
            <v>54</v>
          </cell>
          <cell r="Y20">
            <v>51</v>
          </cell>
          <cell r="Z20">
            <v>169</v>
          </cell>
          <cell r="AA20">
            <v>432</v>
          </cell>
          <cell r="AB20">
            <v>928</v>
          </cell>
          <cell r="AD20">
            <v>12400</v>
          </cell>
        </row>
        <row r="31">
          <cell r="E31">
            <v>1062</v>
          </cell>
          <cell r="F31">
            <v>877</v>
          </cell>
          <cell r="G31">
            <v>788</v>
          </cell>
          <cell r="H31">
            <v>821</v>
          </cell>
          <cell r="I31">
            <v>749</v>
          </cell>
          <cell r="J31">
            <v>851</v>
          </cell>
          <cell r="K31">
            <v>752</v>
          </cell>
          <cell r="L31">
            <v>766</v>
          </cell>
          <cell r="M31">
            <v>736</v>
          </cell>
          <cell r="N31">
            <v>873</v>
          </cell>
          <cell r="O31">
            <v>799</v>
          </cell>
          <cell r="P31">
            <v>586</v>
          </cell>
          <cell r="Q31">
            <v>401</v>
          </cell>
          <cell r="R31">
            <v>342</v>
          </cell>
          <cell r="S31">
            <v>216</v>
          </cell>
          <cell r="T31">
            <v>134</v>
          </cell>
          <cell r="U31">
            <v>100</v>
          </cell>
          <cell r="V31">
            <v>65</v>
          </cell>
          <cell r="W31">
            <v>51</v>
          </cell>
          <cell r="X31">
            <v>65</v>
          </cell>
          <cell r="Y31">
            <v>88</v>
          </cell>
          <cell r="Z31">
            <v>160</v>
          </cell>
          <cell r="AA31">
            <v>438</v>
          </cell>
          <cell r="AB31">
            <v>990</v>
          </cell>
          <cell r="AD31">
            <v>12710</v>
          </cell>
        </row>
        <row r="53">
          <cell r="E53">
            <v>881</v>
          </cell>
          <cell r="F53">
            <v>692</v>
          </cell>
          <cell r="G53">
            <v>639</v>
          </cell>
          <cell r="H53">
            <v>609</v>
          </cell>
          <cell r="I53">
            <v>645</v>
          </cell>
          <cell r="J53">
            <v>594</v>
          </cell>
          <cell r="K53">
            <v>543</v>
          </cell>
          <cell r="L53">
            <v>556</v>
          </cell>
          <cell r="M53">
            <v>619</v>
          </cell>
          <cell r="N53">
            <v>730</v>
          </cell>
          <cell r="O53">
            <v>631</v>
          </cell>
          <cell r="P53">
            <v>493</v>
          </cell>
          <cell r="Q53">
            <v>435</v>
          </cell>
          <cell r="R53">
            <v>347</v>
          </cell>
          <cell r="S53">
            <v>196</v>
          </cell>
          <cell r="T53">
            <v>144</v>
          </cell>
          <cell r="U53">
            <v>112</v>
          </cell>
          <cell r="V53">
            <v>65</v>
          </cell>
          <cell r="W53">
            <v>48</v>
          </cell>
          <cell r="X53">
            <v>53</v>
          </cell>
          <cell r="Y53">
            <v>53</v>
          </cell>
          <cell r="Z53">
            <v>160</v>
          </cell>
          <cell r="AA53">
            <v>417</v>
          </cell>
          <cell r="AB53">
            <v>912</v>
          </cell>
          <cell r="AC53">
            <v>7632</v>
          </cell>
          <cell r="AD53">
            <v>10574</v>
          </cell>
        </row>
        <row r="64">
          <cell r="E64">
            <v>1056</v>
          </cell>
          <cell r="F64">
            <v>857</v>
          </cell>
          <cell r="G64">
            <v>792</v>
          </cell>
          <cell r="H64">
            <v>796</v>
          </cell>
          <cell r="I64">
            <v>737</v>
          </cell>
          <cell r="J64">
            <v>834</v>
          </cell>
          <cell r="K64">
            <v>727</v>
          </cell>
          <cell r="L64">
            <v>738</v>
          </cell>
          <cell r="M64">
            <v>732</v>
          </cell>
          <cell r="N64">
            <v>858</v>
          </cell>
          <cell r="O64">
            <v>777</v>
          </cell>
          <cell r="P64">
            <v>570</v>
          </cell>
          <cell r="Q64">
            <v>414</v>
          </cell>
          <cell r="R64">
            <v>385</v>
          </cell>
          <cell r="S64">
            <v>248</v>
          </cell>
          <cell r="T64">
            <v>152</v>
          </cell>
          <cell r="U64">
            <v>111</v>
          </cell>
          <cell r="V64">
            <v>74</v>
          </cell>
          <cell r="W64">
            <v>49</v>
          </cell>
          <cell r="X64">
            <v>67</v>
          </cell>
          <cell r="Y64">
            <v>88</v>
          </cell>
          <cell r="Z64">
            <v>171</v>
          </cell>
          <cell r="AA64">
            <v>430</v>
          </cell>
          <cell r="AB64">
            <v>973</v>
          </cell>
          <cell r="AC64">
            <v>9474</v>
          </cell>
          <cell r="AD64">
            <v>12636</v>
          </cell>
        </row>
      </sheetData>
      <sheetData sheetId="4" refreshError="1"/>
      <sheetData sheetId="5"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1_3"/>
      <sheetName val="D4_6"/>
      <sheetName val="D7_9"/>
      <sheetName val="D10_11"/>
      <sheetName val="D100_102"/>
      <sheetName val="D103_106"/>
    </sheetNames>
    <sheetDataSet>
      <sheetData sheetId="0"/>
      <sheetData sheetId="1">
        <row r="16">
          <cell r="AG16">
            <v>20317</v>
          </cell>
        </row>
        <row r="82">
          <cell r="AG82">
            <v>13397</v>
          </cell>
        </row>
      </sheetData>
      <sheetData sheetId="2">
        <row r="65">
          <cell r="AG65">
            <v>19230</v>
          </cell>
        </row>
      </sheetData>
      <sheetData sheetId="3">
        <row r="65">
          <cell r="AG65">
            <v>23210</v>
          </cell>
        </row>
      </sheetData>
      <sheetData sheetId="4"/>
      <sheetData sheetId="5"/>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n"/>
      <sheetName val="D1_3"/>
      <sheetName val="D4_6"/>
      <sheetName val="D7_9"/>
      <sheetName val="D10_11"/>
      <sheetName val="D100_102"/>
      <sheetName val="D103_106"/>
    </sheetNames>
    <sheetDataSet>
      <sheetData sheetId="0"/>
      <sheetData sheetId="1"/>
      <sheetData sheetId="2">
        <row r="4">
          <cell r="E4">
            <v>798</v>
          </cell>
          <cell r="F4">
            <v>757</v>
          </cell>
          <cell r="G4">
            <v>819</v>
          </cell>
          <cell r="H4">
            <v>662</v>
          </cell>
          <cell r="I4">
            <v>636</v>
          </cell>
          <cell r="J4">
            <v>679</v>
          </cell>
          <cell r="K4">
            <v>718</v>
          </cell>
          <cell r="L4">
            <v>751</v>
          </cell>
          <cell r="M4">
            <v>721</v>
          </cell>
          <cell r="N4">
            <v>945</v>
          </cell>
          <cell r="O4">
            <v>857</v>
          </cell>
          <cell r="P4">
            <v>567</v>
          </cell>
          <cell r="Q4">
            <v>414</v>
          </cell>
          <cell r="R4">
            <v>322</v>
          </cell>
          <cell r="S4">
            <v>254</v>
          </cell>
          <cell r="T4">
            <v>166</v>
          </cell>
          <cell r="U4">
            <v>95</v>
          </cell>
          <cell r="V4">
            <v>76</v>
          </cell>
          <cell r="W4">
            <v>57</v>
          </cell>
          <cell r="X4">
            <v>51</v>
          </cell>
          <cell r="Y4">
            <v>55</v>
          </cell>
          <cell r="Z4">
            <v>107</v>
          </cell>
          <cell r="AA4">
            <v>316</v>
          </cell>
          <cell r="AB4">
            <v>717</v>
          </cell>
          <cell r="AD4">
            <v>11540</v>
          </cell>
        </row>
        <row r="7">
          <cell r="E7">
            <v>950</v>
          </cell>
          <cell r="F7">
            <v>736</v>
          </cell>
          <cell r="G7">
            <v>609</v>
          </cell>
          <cell r="H7">
            <v>560</v>
          </cell>
          <cell r="I7">
            <v>553</v>
          </cell>
          <cell r="J7">
            <v>601</v>
          </cell>
          <cell r="K7">
            <v>617</v>
          </cell>
          <cell r="L7">
            <v>690</v>
          </cell>
          <cell r="M7">
            <v>739</v>
          </cell>
          <cell r="N7">
            <v>804</v>
          </cell>
          <cell r="O7">
            <v>760</v>
          </cell>
          <cell r="P7">
            <v>508</v>
          </cell>
          <cell r="Q7">
            <v>357</v>
          </cell>
          <cell r="R7">
            <v>294</v>
          </cell>
          <cell r="S7">
            <v>184</v>
          </cell>
          <cell r="T7">
            <v>136</v>
          </cell>
          <cell r="U7">
            <v>76</v>
          </cell>
          <cell r="V7">
            <v>53</v>
          </cell>
          <cell r="W7">
            <v>42</v>
          </cell>
          <cell r="X7">
            <v>41</v>
          </cell>
          <cell r="Y7">
            <v>40</v>
          </cell>
          <cell r="Z7">
            <v>105</v>
          </cell>
          <cell r="AA7">
            <v>292</v>
          </cell>
          <cell r="AB7">
            <v>887</v>
          </cell>
          <cell r="AD7">
            <v>10634</v>
          </cell>
        </row>
        <row r="37">
          <cell r="E37">
            <v>751</v>
          </cell>
          <cell r="F37">
            <v>784</v>
          </cell>
          <cell r="G37">
            <v>679</v>
          </cell>
          <cell r="H37">
            <v>570</v>
          </cell>
          <cell r="I37">
            <v>552</v>
          </cell>
          <cell r="J37">
            <v>718</v>
          </cell>
          <cell r="K37">
            <v>709</v>
          </cell>
          <cell r="L37">
            <v>701</v>
          </cell>
          <cell r="M37">
            <v>645</v>
          </cell>
          <cell r="N37">
            <v>777</v>
          </cell>
          <cell r="O37">
            <v>704</v>
          </cell>
          <cell r="P37">
            <v>505</v>
          </cell>
          <cell r="Q37">
            <v>381</v>
          </cell>
          <cell r="R37">
            <v>295</v>
          </cell>
          <cell r="S37">
            <v>218</v>
          </cell>
          <cell r="T37">
            <v>153</v>
          </cell>
          <cell r="U37">
            <v>76</v>
          </cell>
          <cell r="V37">
            <v>66</v>
          </cell>
          <cell r="W37">
            <v>52</v>
          </cell>
          <cell r="X37">
            <v>44</v>
          </cell>
          <cell r="Y37">
            <v>45</v>
          </cell>
          <cell r="Z37">
            <v>91</v>
          </cell>
          <cell r="AA37">
            <v>290</v>
          </cell>
          <cell r="AB37">
            <v>686</v>
          </cell>
          <cell r="AD37">
            <v>10492</v>
          </cell>
        </row>
        <row r="48">
          <cell r="E48">
            <v>485</v>
          </cell>
          <cell r="F48">
            <v>689</v>
          </cell>
          <cell r="G48">
            <v>689</v>
          </cell>
          <cell r="H48">
            <v>631</v>
          </cell>
          <cell r="I48">
            <v>603</v>
          </cell>
          <cell r="J48">
            <v>602</v>
          </cell>
          <cell r="K48">
            <v>626</v>
          </cell>
          <cell r="L48">
            <v>620</v>
          </cell>
          <cell r="M48">
            <v>567</v>
          </cell>
          <cell r="N48">
            <v>532</v>
          </cell>
          <cell r="O48">
            <v>624</v>
          </cell>
          <cell r="P48">
            <v>440</v>
          </cell>
          <cell r="Q48">
            <v>345</v>
          </cell>
          <cell r="R48">
            <v>248</v>
          </cell>
          <cell r="S48">
            <v>157</v>
          </cell>
          <cell r="T48">
            <v>119</v>
          </cell>
          <cell r="U48">
            <v>53</v>
          </cell>
          <cell r="V48">
            <v>40</v>
          </cell>
          <cell r="W48">
            <v>41</v>
          </cell>
          <cell r="X48">
            <v>25</v>
          </cell>
          <cell r="Y48">
            <v>37</v>
          </cell>
          <cell r="Z48">
            <v>106</v>
          </cell>
          <cell r="AA48">
            <v>240</v>
          </cell>
          <cell r="AB48">
            <v>632</v>
          </cell>
          <cell r="AD48">
            <v>9151</v>
          </cell>
        </row>
        <row r="70">
          <cell r="E70">
            <v>568</v>
          </cell>
          <cell r="F70">
            <v>543</v>
          </cell>
          <cell r="G70">
            <v>589</v>
          </cell>
          <cell r="H70">
            <v>527</v>
          </cell>
          <cell r="I70">
            <v>549</v>
          </cell>
          <cell r="J70">
            <v>539</v>
          </cell>
          <cell r="K70">
            <v>537</v>
          </cell>
          <cell r="L70">
            <v>611</v>
          </cell>
          <cell r="M70">
            <v>583</v>
          </cell>
          <cell r="N70">
            <v>664</v>
          </cell>
          <cell r="O70">
            <v>615</v>
          </cell>
          <cell r="P70">
            <v>466</v>
          </cell>
          <cell r="Q70">
            <v>351</v>
          </cell>
          <cell r="R70">
            <v>285</v>
          </cell>
          <cell r="S70">
            <v>188</v>
          </cell>
          <cell r="T70">
            <v>141</v>
          </cell>
          <cell r="U70">
            <v>67</v>
          </cell>
          <cell r="V70">
            <v>56</v>
          </cell>
          <cell r="W70">
            <v>40</v>
          </cell>
          <cell r="X70">
            <v>35</v>
          </cell>
          <cell r="Y70">
            <v>38</v>
          </cell>
          <cell r="Z70">
            <v>84</v>
          </cell>
          <cell r="AA70">
            <v>263</v>
          </cell>
          <cell r="AB70">
            <v>555</v>
          </cell>
          <cell r="AD70">
            <v>8894</v>
          </cell>
        </row>
        <row r="81">
          <cell r="E81">
            <v>368</v>
          </cell>
          <cell r="F81">
            <v>352</v>
          </cell>
          <cell r="G81">
            <v>366</v>
          </cell>
          <cell r="H81">
            <v>335</v>
          </cell>
          <cell r="I81">
            <v>329</v>
          </cell>
          <cell r="J81">
            <v>331</v>
          </cell>
          <cell r="K81">
            <v>364</v>
          </cell>
          <cell r="L81">
            <v>366</v>
          </cell>
          <cell r="M81">
            <v>369</v>
          </cell>
          <cell r="N81">
            <v>393</v>
          </cell>
          <cell r="O81">
            <v>416</v>
          </cell>
          <cell r="P81">
            <v>329</v>
          </cell>
          <cell r="Q81">
            <v>253</v>
          </cell>
          <cell r="R81">
            <v>194</v>
          </cell>
          <cell r="S81">
            <v>132</v>
          </cell>
          <cell r="T81">
            <v>103</v>
          </cell>
          <cell r="U81">
            <v>47</v>
          </cell>
          <cell r="V81">
            <v>37</v>
          </cell>
          <cell r="W81">
            <v>30</v>
          </cell>
          <cell r="X81">
            <v>27</v>
          </cell>
          <cell r="Y81">
            <v>23</v>
          </cell>
          <cell r="Z81">
            <v>63</v>
          </cell>
          <cell r="AA81">
            <v>155</v>
          </cell>
          <cell r="AB81">
            <v>399</v>
          </cell>
          <cell r="AD81">
            <v>5781</v>
          </cell>
        </row>
      </sheetData>
      <sheetData sheetId="3">
        <row r="4">
          <cell r="E4">
            <v>529</v>
          </cell>
          <cell r="F4">
            <v>527</v>
          </cell>
          <cell r="G4">
            <v>472</v>
          </cell>
          <cell r="H4">
            <v>403</v>
          </cell>
          <cell r="I4">
            <v>405</v>
          </cell>
          <cell r="J4">
            <v>465</v>
          </cell>
          <cell r="K4">
            <v>511</v>
          </cell>
          <cell r="L4">
            <v>530</v>
          </cell>
          <cell r="M4">
            <v>471</v>
          </cell>
          <cell r="N4">
            <v>549</v>
          </cell>
          <cell r="O4">
            <v>486</v>
          </cell>
          <cell r="P4">
            <v>406</v>
          </cell>
          <cell r="Q4">
            <v>277</v>
          </cell>
          <cell r="R4">
            <v>214</v>
          </cell>
          <cell r="S4">
            <v>163</v>
          </cell>
          <cell r="T4">
            <v>104</v>
          </cell>
          <cell r="U4">
            <v>48</v>
          </cell>
          <cell r="V4">
            <v>40</v>
          </cell>
          <cell r="W4">
            <v>22</v>
          </cell>
          <cell r="X4">
            <v>28</v>
          </cell>
          <cell r="Y4">
            <v>28</v>
          </cell>
          <cell r="Z4">
            <v>67</v>
          </cell>
          <cell r="AA4">
            <v>216</v>
          </cell>
          <cell r="AB4">
            <v>500</v>
          </cell>
          <cell r="AD4">
            <v>13215</v>
          </cell>
        </row>
        <row r="53">
          <cell r="E53">
            <v>907</v>
          </cell>
          <cell r="F53">
            <v>767</v>
          </cell>
          <cell r="G53">
            <v>762</v>
          </cell>
          <cell r="H53">
            <v>690</v>
          </cell>
          <cell r="I53">
            <v>607</v>
          </cell>
          <cell r="J53">
            <v>734</v>
          </cell>
          <cell r="K53">
            <v>716</v>
          </cell>
          <cell r="L53">
            <v>715</v>
          </cell>
          <cell r="M53">
            <v>723</v>
          </cell>
          <cell r="N53">
            <v>775</v>
          </cell>
          <cell r="O53">
            <v>771</v>
          </cell>
          <cell r="P53">
            <v>523</v>
          </cell>
          <cell r="AD53">
            <v>11554</v>
          </cell>
        </row>
        <row r="64">
          <cell r="E64">
            <v>789</v>
          </cell>
          <cell r="F64">
            <v>656</v>
          </cell>
          <cell r="G64">
            <v>585</v>
          </cell>
          <cell r="H64">
            <v>670</v>
          </cell>
          <cell r="I64">
            <v>594</v>
          </cell>
          <cell r="J64">
            <v>626</v>
          </cell>
          <cell r="K64">
            <v>673</v>
          </cell>
          <cell r="L64">
            <v>646</v>
          </cell>
          <cell r="M64">
            <v>731</v>
          </cell>
          <cell r="N64">
            <v>791</v>
          </cell>
          <cell r="O64">
            <v>667</v>
          </cell>
          <cell r="P64">
            <v>509</v>
          </cell>
          <cell r="Q64">
            <v>428</v>
          </cell>
          <cell r="R64">
            <v>300</v>
          </cell>
          <cell r="S64">
            <v>217</v>
          </cell>
          <cell r="T64">
            <v>116</v>
          </cell>
          <cell r="U64">
            <v>86</v>
          </cell>
          <cell r="V64">
            <v>62</v>
          </cell>
          <cell r="W64">
            <v>49</v>
          </cell>
          <cell r="X64">
            <v>60</v>
          </cell>
          <cell r="Y64">
            <v>77</v>
          </cell>
          <cell r="Z64">
            <v>163</v>
          </cell>
          <cell r="AA64">
            <v>354</v>
          </cell>
          <cell r="AB64">
            <v>861</v>
          </cell>
          <cell r="AD64">
            <v>10710</v>
          </cell>
        </row>
      </sheetData>
      <sheetData sheetId="4">
        <row r="20">
          <cell r="E20">
            <v>975</v>
          </cell>
          <cell r="F20">
            <v>857</v>
          </cell>
          <cell r="G20">
            <v>844</v>
          </cell>
          <cell r="H20">
            <v>830</v>
          </cell>
          <cell r="I20">
            <v>829</v>
          </cell>
          <cell r="J20">
            <v>799</v>
          </cell>
          <cell r="K20">
            <v>819</v>
          </cell>
          <cell r="L20">
            <v>873</v>
          </cell>
          <cell r="M20">
            <v>894</v>
          </cell>
          <cell r="N20">
            <v>965</v>
          </cell>
          <cell r="O20">
            <v>866</v>
          </cell>
          <cell r="P20">
            <v>697</v>
          </cell>
          <cell r="Q20">
            <v>565</v>
          </cell>
          <cell r="R20">
            <v>400</v>
          </cell>
          <cell r="S20">
            <v>334</v>
          </cell>
          <cell r="T20">
            <v>176</v>
          </cell>
          <cell r="U20">
            <v>114</v>
          </cell>
          <cell r="V20">
            <v>76</v>
          </cell>
          <cell r="W20">
            <v>58</v>
          </cell>
          <cell r="X20">
            <v>47</v>
          </cell>
          <cell r="Y20">
            <v>68</v>
          </cell>
          <cell r="Z20">
            <v>151</v>
          </cell>
          <cell r="AA20">
            <v>446</v>
          </cell>
          <cell r="AB20">
            <v>877</v>
          </cell>
          <cell r="AD20">
            <v>13560</v>
          </cell>
        </row>
        <row r="31">
          <cell r="E31">
            <v>1003</v>
          </cell>
          <cell r="F31">
            <v>841</v>
          </cell>
          <cell r="G31">
            <v>813</v>
          </cell>
          <cell r="H31">
            <v>800</v>
          </cell>
          <cell r="I31">
            <v>815</v>
          </cell>
          <cell r="J31">
            <v>792</v>
          </cell>
          <cell r="K31">
            <v>882</v>
          </cell>
          <cell r="L31">
            <v>833</v>
          </cell>
          <cell r="M31">
            <v>874</v>
          </cell>
          <cell r="N31">
            <v>982</v>
          </cell>
          <cell r="O31">
            <v>853</v>
          </cell>
          <cell r="P31">
            <v>651</v>
          </cell>
          <cell r="Q31">
            <v>530</v>
          </cell>
          <cell r="R31">
            <v>379</v>
          </cell>
          <cell r="S31">
            <v>281</v>
          </cell>
          <cell r="T31">
            <v>167</v>
          </cell>
          <cell r="U31">
            <v>107</v>
          </cell>
          <cell r="V31">
            <v>82</v>
          </cell>
          <cell r="W31">
            <v>62</v>
          </cell>
          <cell r="X31">
            <v>60</v>
          </cell>
          <cell r="Y31">
            <v>98</v>
          </cell>
          <cell r="Z31">
            <v>162</v>
          </cell>
          <cell r="AA31">
            <v>429</v>
          </cell>
          <cell r="AB31">
            <v>992</v>
          </cell>
          <cell r="AD31">
            <v>13488</v>
          </cell>
        </row>
        <row r="53">
          <cell r="E53">
            <v>931</v>
          </cell>
          <cell r="F53">
            <v>806</v>
          </cell>
          <cell r="G53">
            <v>804</v>
          </cell>
          <cell r="H53">
            <v>766</v>
          </cell>
          <cell r="I53">
            <v>775</v>
          </cell>
          <cell r="J53">
            <v>773</v>
          </cell>
          <cell r="K53">
            <v>775</v>
          </cell>
          <cell r="L53">
            <v>831</v>
          </cell>
          <cell r="M53">
            <v>861</v>
          </cell>
          <cell r="N53">
            <v>920</v>
          </cell>
          <cell r="O53">
            <v>850</v>
          </cell>
          <cell r="P53">
            <v>685</v>
          </cell>
          <cell r="Q53">
            <v>524</v>
          </cell>
          <cell r="R53">
            <v>375</v>
          </cell>
          <cell r="S53">
            <v>303</v>
          </cell>
          <cell r="T53">
            <v>165</v>
          </cell>
          <cell r="U53">
            <v>112</v>
          </cell>
          <cell r="V53">
            <v>74</v>
          </cell>
          <cell r="W53">
            <v>57</v>
          </cell>
          <cell r="X53">
            <v>48</v>
          </cell>
          <cell r="Y53">
            <v>64</v>
          </cell>
          <cell r="Z53">
            <v>151</v>
          </cell>
          <cell r="AA53">
            <v>425</v>
          </cell>
          <cell r="AB53">
            <v>862</v>
          </cell>
          <cell r="AC53">
            <v>9777</v>
          </cell>
          <cell r="AD53">
            <v>12937</v>
          </cell>
        </row>
        <row r="64">
          <cell r="E64">
            <v>994</v>
          </cell>
          <cell r="F64">
            <v>834</v>
          </cell>
          <cell r="G64">
            <v>790</v>
          </cell>
          <cell r="H64">
            <v>751</v>
          </cell>
          <cell r="I64">
            <v>764</v>
          </cell>
          <cell r="J64">
            <v>776</v>
          </cell>
          <cell r="K64">
            <v>853</v>
          </cell>
          <cell r="L64">
            <v>798</v>
          </cell>
          <cell r="M64">
            <v>869</v>
          </cell>
          <cell r="N64">
            <v>978</v>
          </cell>
          <cell r="O64">
            <v>865</v>
          </cell>
          <cell r="P64">
            <v>675</v>
          </cell>
          <cell r="Q64">
            <v>565</v>
          </cell>
          <cell r="R64">
            <v>423</v>
          </cell>
          <cell r="S64">
            <v>294</v>
          </cell>
          <cell r="T64">
            <v>174</v>
          </cell>
          <cell r="U64">
            <v>113</v>
          </cell>
          <cell r="V64">
            <v>90</v>
          </cell>
          <cell r="W64">
            <v>72</v>
          </cell>
          <cell r="X64">
            <v>63</v>
          </cell>
          <cell r="Y64">
            <v>106</v>
          </cell>
          <cell r="Z64">
            <v>165</v>
          </cell>
          <cell r="AA64">
            <v>422</v>
          </cell>
          <cell r="AB64">
            <v>993</v>
          </cell>
          <cell r="AC64">
            <v>9947</v>
          </cell>
          <cell r="AD64">
            <v>13427</v>
          </cell>
        </row>
      </sheetData>
      <sheetData sheetId="5"/>
      <sheetData sheetId="6"/>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n"/>
      <sheetName val="D1_3"/>
      <sheetName val="D4_6"/>
      <sheetName val="D7_9"/>
      <sheetName val="D10_11"/>
      <sheetName val="D100_102"/>
      <sheetName val="D103_106"/>
      <sheetName val="AssessTraffic_Hokkaido_Master00"/>
    </sheetNames>
    <sheetDataSet>
      <sheetData sheetId="0"/>
      <sheetData sheetId="1"/>
      <sheetData sheetId="2">
        <row r="4">
          <cell r="E4">
            <v>748</v>
          </cell>
          <cell r="F4">
            <v>709</v>
          </cell>
          <cell r="G4">
            <v>653</v>
          </cell>
          <cell r="H4">
            <v>617</v>
          </cell>
          <cell r="I4">
            <v>575</v>
          </cell>
          <cell r="J4">
            <v>657</v>
          </cell>
          <cell r="K4">
            <v>689</v>
          </cell>
          <cell r="L4">
            <v>705</v>
          </cell>
          <cell r="M4">
            <v>739</v>
          </cell>
          <cell r="N4">
            <v>862</v>
          </cell>
          <cell r="O4">
            <v>840</v>
          </cell>
          <cell r="P4">
            <v>599</v>
          </cell>
          <cell r="Q4">
            <v>472</v>
          </cell>
          <cell r="R4">
            <v>385</v>
          </cell>
          <cell r="S4">
            <v>247</v>
          </cell>
          <cell r="T4">
            <v>146</v>
          </cell>
          <cell r="U4">
            <v>95</v>
          </cell>
          <cell r="V4">
            <v>64</v>
          </cell>
          <cell r="W4">
            <v>50</v>
          </cell>
          <cell r="X4">
            <v>42</v>
          </cell>
          <cell r="Y4">
            <v>72</v>
          </cell>
          <cell r="Z4">
            <v>110</v>
          </cell>
          <cell r="AA4">
            <v>368</v>
          </cell>
          <cell r="AB4">
            <v>712</v>
          </cell>
          <cell r="AD4">
            <v>11156</v>
          </cell>
        </row>
        <row r="7">
          <cell r="E7">
            <v>963</v>
          </cell>
          <cell r="F7">
            <v>659</v>
          </cell>
          <cell r="G7">
            <v>602</v>
          </cell>
          <cell r="H7">
            <v>595</v>
          </cell>
          <cell r="I7">
            <v>581</v>
          </cell>
          <cell r="J7">
            <v>680</v>
          </cell>
          <cell r="K7">
            <v>627</v>
          </cell>
          <cell r="L7">
            <v>658</v>
          </cell>
          <cell r="M7">
            <v>643</v>
          </cell>
          <cell r="N7">
            <v>809</v>
          </cell>
          <cell r="O7">
            <v>727</v>
          </cell>
          <cell r="P7">
            <v>585</v>
          </cell>
          <cell r="Q7">
            <v>430</v>
          </cell>
          <cell r="R7">
            <v>316</v>
          </cell>
          <cell r="S7">
            <v>204</v>
          </cell>
          <cell r="T7">
            <v>138</v>
          </cell>
          <cell r="U7">
            <v>70</v>
          </cell>
          <cell r="V7">
            <v>61</v>
          </cell>
          <cell r="W7">
            <v>50</v>
          </cell>
          <cell r="X7">
            <v>31</v>
          </cell>
          <cell r="Y7">
            <v>62</v>
          </cell>
          <cell r="Z7">
            <v>116</v>
          </cell>
          <cell r="AA7">
            <v>344</v>
          </cell>
          <cell r="AB7">
            <v>942</v>
          </cell>
          <cell r="AD7">
            <v>10893</v>
          </cell>
        </row>
        <row r="37">
          <cell r="E37">
            <v>609</v>
          </cell>
          <cell r="F37">
            <v>635</v>
          </cell>
          <cell r="G37">
            <v>566</v>
          </cell>
          <cell r="H37">
            <v>560</v>
          </cell>
          <cell r="I37">
            <v>570</v>
          </cell>
          <cell r="J37">
            <v>547</v>
          </cell>
          <cell r="K37">
            <v>557</v>
          </cell>
          <cell r="L37">
            <v>599</v>
          </cell>
          <cell r="M37">
            <v>640</v>
          </cell>
          <cell r="N37">
            <v>738</v>
          </cell>
          <cell r="O37">
            <v>698</v>
          </cell>
          <cell r="P37">
            <v>530</v>
          </cell>
          <cell r="Q37">
            <v>402</v>
          </cell>
          <cell r="R37">
            <v>352</v>
          </cell>
          <cell r="S37">
            <v>223</v>
          </cell>
          <cell r="T37">
            <v>130</v>
          </cell>
          <cell r="U37">
            <v>86</v>
          </cell>
          <cell r="V37">
            <v>49</v>
          </cell>
          <cell r="W37">
            <v>48</v>
          </cell>
          <cell r="X37">
            <v>27</v>
          </cell>
          <cell r="Y37">
            <v>63</v>
          </cell>
          <cell r="Z37">
            <v>87</v>
          </cell>
          <cell r="AA37">
            <v>301</v>
          </cell>
          <cell r="AB37">
            <v>607</v>
          </cell>
          <cell r="AD37">
            <v>9624</v>
          </cell>
        </row>
        <row r="48">
          <cell r="E48">
            <v>375</v>
          </cell>
          <cell r="F48">
            <v>287</v>
          </cell>
          <cell r="G48">
            <v>294</v>
          </cell>
          <cell r="H48">
            <v>356</v>
          </cell>
          <cell r="I48">
            <v>316</v>
          </cell>
          <cell r="J48">
            <v>332</v>
          </cell>
          <cell r="K48">
            <v>408</v>
          </cell>
          <cell r="L48">
            <v>415</v>
          </cell>
          <cell r="M48">
            <v>294</v>
          </cell>
          <cell r="N48">
            <v>213</v>
          </cell>
          <cell r="O48">
            <v>223</v>
          </cell>
          <cell r="P48">
            <v>156</v>
          </cell>
          <cell r="Q48">
            <v>146</v>
          </cell>
          <cell r="R48">
            <v>141</v>
          </cell>
          <cell r="S48">
            <v>96</v>
          </cell>
          <cell r="T48">
            <v>63</v>
          </cell>
          <cell r="U48">
            <v>35</v>
          </cell>
          <cell r="V48">
            <v>30</v>
          </cell>
          <cell r="W48">
            <v>25</v>
          </cell>
          <cell r="X48">
            <v>17</v>
          </cell>
          <cell r="Y48">
            <v>39</v>
          </cell>
          <cell r="Z48">
            <v>58</v>
          </cell>
          <cell r="AA48">
            <v>139</v>
          </cell>
          <cell r="AB48">
            <v>359</v>
          </cell>
          <cell r="AD48">
            <v>4817</v>
          </cell>
        </row>
        <row r="70">
          <cell r="E70">
            <v>496</v>
          </cell>
          <cell r="F70">
            <v>505</v>
          </cell>
          <cell r="G70">
            <v>529</v>
          </cell>
          <cell r="H70">
            <v>510</v>
          </cell>
          <cell r="I70">
            <v>546</v>
          </cell>
          <cell r="J70">
            <v>454</v>
          </cell>
          <cell r="K70">
            <v>519</v>
          </cell>
          <cell r="L70">
            <v>554</v>
          </cell>
          <cell r="M70">
            <v>555</v>
          </cell>
          <cell r="N70">
            <v>638</v>
          </cell>
          <cell r="O70">
            <v>622</v>
          </cell>
          <cell r="P70">
            <v>487</v>
          </cell>
          <cell r="Q70">
            <v>375</v>
          </cell>
          <cell r="R70">
            <v>395</v>
          </cell>
          <cell r="S70">
            <v>229</v>
          </cell>
          <cell r="T70">
            <v>129</v>
          </cell>
          <cell r="U70">
            <v>86</v>
          </cell>
          <cell r="V70">
            <v>46</v>
          </cell>
          <cell r="W70">
            <v>42</v>
          </cell>
          <cell r="X70">
            <v>22</v>
          </cell>
          <cell r="Y70">
            <v>52</v>
          </cell>
          <cell r="Z70">
            <v>85</v>
          </cell>
          <cell r="AA70">
            <v>284</v>
          </cell>
          <cell r="AB70">
            <v>546</v>
          </cell>
          <cell r="AD70">
            <v>8706</v>
          </cell>
        </row>
        <row r="81">
          <cell r="E81">
            <v>437</v>
          </cell>
          <cell r="F81">
            <v>441</v>
          </cell>
          <cell r="G81">
            <v>411</v>
          </cell>
          <cell r="H81">
            <v>361</v>
          </cell>
          <cell r="I81">
            <v>409</v>
          </cell>
          <cell r="J81">
            <v>380</v>
          </cell>
          <cell r="K81">
            <v>442</v>
          </cell>
          <cell r="L81">
            <v>380</v>
          </cell>
          <cell r="M81">
            <v>398</v>
          </cell>
          <cell r="N81">
            <v>422</v>
          </cell>
          <cell r="O81">
            <v>473</v>
          </cell>
          <cell r="P81">
            <v>394</v>
          </cell>
          <cell r="Q81">
            <v>293</v>
          </cell>
          <cell r="R81">
            <v>220</v>
          </cell>
          <cell r="S81">
            <v>140</v>
          </cell>
          <cell r="T81">
            <v>92</v>
          </cell>
          <cell r="U81">
            <v>60</v>
          </cell>
          <cell r="V81">
            <v>49</v>
          </cell>
          <cell r="W81">
            <v>32</v>
          </cell>
          <cell r="X81">
            <v>19</v>
          </cell>
          <cell r="Y81">
            <v>49</v>
          </cell>
          <cell r="Z81">
            <v>63</v>
          </cell>
          <cell r="AA81">
            <v>202</v>
          </cell>
          <cell r="AB81">
            <v>399</v>
          </cell>
          <cell r="AD81">
            <v>6566</v>
          </cell>
        </row>
      </sheetData>
      <sheetData sheetId="3">
        <row r="4">
          <cell r="E4">
            <v>470</v>
          </cell>
          <cell r="F4">
            <v>484</v>
          </cell>
          <cell r="G4">
            <v>423</v>
          </cell>
          <cell r="H4">
            <v>458</v>
          </cell>
          <cell r="I4">
            <v>399</v>
          </cell>
          <cell r="J4">
            <v>426</v>
          </cell>
          <cell r="K4">
            <v>432</v>
          </cell>
          <cell r="L4">
            <v>463</v>
          </cell>
          <cell r="M4">
            <v>486</v>
          </cell>
          <cell r="N4">
            <v>569</v>
          </cell>
          <cell r="O4">
            <v>489</v>
          </cell>
          <cell r="P4">
            <v>387</v>
          </cell>
          <cell r="Q4">
            <v>323</v>
          </cell>
          <cell r="R4">
            <v>283</v>
          </cell>
          <cell r="S4">
            <v>163</v>
          </cell>
          <cell r="T4">
            <v>91</v>
          </cell>
          <cell r="U4">
            <v>58</v>
          </cell>
          <cell r="V4">
            <v>31</v>
          </cell>
          <cell r="W4">
            <v>23</v>
          </cell>
          <cell r="X4">
            <v>16</v>
          </cell>
          <cell r="Y4">
            <v>34</v>
          </cell>
          <cell r="Z4">
            <v>72</v>
          </cell>
          <cell r="AA4">
            <v>213</v>
          </cell>
          <cell r="AB4">
            <v>449</v>
          </cell>
          <cell r="AD4">
            <v>12728</v>
          </cell>
        </row>
        <row r="53">
          <cell r="E53">
            <v>761</v>
          </cell>
          <cell r="F53">
            <v>711</v>
          </cell>
          <cell r="G53">
            <v>627</v>
          </cell>
          <cell r="H53">
            <v>634</v>
          </cell>
          <cell r="I53">
            <v>571</v>
          </cell>
          <cell r="J53">
            <v>633</v>
          </cell>
          <cell r="K53">
            <v>585</v>
          </cell>
          <cell r="L53">
            <v>649</v>
          </cell>
          <cell r="M53">
            <v>662</v>
          </cell>
          <cell r="N53">
            <v>779</v>
          </cell>
          <cell r="O53">
            <v>741</v>
          </cell>
          <cell r="P53">
            <v>653</v>
          </cell>
          <cell r="AD53">
            <v>10853</v>
          </cell>
        </row>
        <row r="64">
          <cell r="E64">
            <v>767</v>
          </cell>
          <cell r="F64">
            <v>682</v>
          </cell>
          <cell r="G64">
            <v>605</v>
          </cell>
          <cell r="H64">
            <v>585</v>
          </cell>
          <cell r="I64">
            <v>601</v>
          </cell>
          <cell r="J64">
            <v>637</v>
          </cell>
          <cell r="K64">
            <v>633</v>
          </cell>
          <cell r="L64">
            <v>624</v>
          </cell>
          <cell r="M64">
            <v>596</v>
          </cell>
          <cell r="N64">
            <v>704</v>
          </cell>
          <cell r="O64">
            <v>685</v>
          </cell>
          <cell r="P64">
            <v>581</v>
          </cell>
          <cell r="Q64">
            <v>441</v>
          </cell>
          <cell r="R64">
            <v>309</v>
          </cell>
          <cell r="S64">
            <v>208</v>
          </cell>
          <cell r="T64">
            <v>130</v>
          </cell>
          <cell r="U64">
            <v>83</v>
          </cell>
          <cell r="V64">
            <v>58</v>
          </cell>
          <cell r="W64">
            <v>64</v>
          </cell>
          <cell r="X64">
            <v>68</v>
          </cell>
          <cell r="Y64">
            <v>84</v>
          </cell>
          <cell r="Z64">
            <v>158</v>
          </cell>
          <cell r="AA64">
            <v>403</v>
          </cell>
          <cell r="AB64">
            <v>822</v>
          </cell>
          <cell r="AD64">
            <v>10528</v>
          </cell>
        </row>
      </sheetData>
      <sheetData sheetId="4">
        <row r="20">
          <cell r="E20">
            <v>883</v>
          </cell>
          <cell r="F20">
            <v>766</v>
          </cell>
          <cell r="G20">
            <v>754</v>
          </cell>
          <cell r="H20">
            <v>742</v>
          </cell>
          <cell r="I20">
            <v>713</v>
          </cell>
          <cell r="J20">
            <v>778</v>
          </cell>
          <cell r="K20">
            <v>743</v>
          </cell>
          <cell r="L20">
            <v>805</v>
          </cell>
          <cell r="M20">
            <v>827</v>
          </cell>
          <cell r="N20">
            <v>978</v>
          </cell>
          <cell r="O20">
            <v>855</v>
          </cell>
          <cell r="P20">
            <v>740</v>
          </cell>
          <cell r="Q20">
            <v>564</v>
          </cell>
          <cell r="R20">
            <v>462</v>
          </cell>
          <cell r="S20">
            <v>290</v>
          </cell>
          <cell r="T20">
            <v>179</v>
          </cell>
          <cell r="U20">
            <v>97</v>
          </cell>
          <cell r="V20">
            <v>81</v>
          </cell>
          <cell r="W20">
            <v>57</v>
          </cell>
          <cell r="X20">
            <v>53</v>
          </cell>
          <cell r="Y20">
            <v>55</v>
          </cell>
          <cell r="Z20">
            <v>173</v>
          </cell>
          <cell r="AA20">
            <v>447</v>
          </cell>
          <cell r="AB20">
            <v>884</v>
          </cell>
          <cell r="AD20">
            <v>12926</v>
          </cell>
        </row>
        <row r="31">
          <cell r="E31">
            <v>1025</v>
          </cell>
          <cell r="F31">
            <v>867</v>
          </cell>
          <cell r="G31">
            <v>788</v>
          </cell>
          <cell r="H31">
            <v>797</v>
          </cell>
          <cell r="I31">
            <v>770</v>
          </cell>
          <cell r="J31">
            <v>842</v>
          </cell>
          <cell r="K31">
            <v>790</v>
          </cell>
          <cell r="L31">
            <v>795</v>
          </cell>
          <cell r="M31">
            <v>801</v>
          </cell>
          <cell r="N31">
            <v>843</v>
          </cell>
          <cell r="O31">
            <v>888</v>
          </cell>
          <cell r="P31">
            <v>728</v>
          </cell>
          <cell r="Q31">
            <v>531</v>
          </cell>
          <cell r="R31">
            <v>406</v>
          </cell>
          <cell r="S31">
            <v>282</v>
          </cell>
          <cell r="T31">
            <v>163</v>
          </cell>
          <cell r="U31">
            <v>98</v>
          </cell>
          <cell r="V31">
            <v>58</v>
          </cell>
          <cell r="W31">
            <v>76</v>
          </cell>
          <cell r="X31">
            <v>70</v>
          </cell>
          <cell r="Y31">
            <v>100</v>
          </cell>
          <cell r="Z31">
            <v>164</v>
          </cell>
          <cell r="AA31">
            <v>452</v>
          </cell>
          <cell r="AB31">
            <v>1004</v>
          </cell>
          <cell r="AD31">
            <v>23272</v>
          </cell>
        </row>
        <row r="53">
          <cell r="E53">
            <v>857</v>
          </cell>
          <cell r="F53">
            <v>762</v>
          </cell>
          <cell r="G53">
            <v>700</v>
          </cell>
          <cell r="H53">
            <v>720</v>
          </cell>
          <cell r="I53">
            <v>675</v>
          </cell>
          <cell r="J53">
            <v>743</v>
          </cell>
          <cell r="K53">
            <v>729</v>
          </cell>
          <cell r="L53">
            <v>762</v>
          </cell>
          <cell r="M53">
            <v>787</v>
          </cell>
          <cell r="N53">
            <v>944</v>
          </cell>
          <cell r="O53">
            <v>859</v>
          </cell>
          <cell r="P53">
            <v>712</v>
          </cell>
          <cell r="Q53">
            <v>545</v>
          </cell>
          <cell r="R53">
            <v>444</v>
          </cell>
          <cell r="S53">
            <v>276</v>
          </cell>
          <cell r="T53">
            <v>172</v>
          </cell>
          <cell r="U53">
            <v>95</v>
          </cell>
          <cell r="V53">
            <v>82</v>
          </cell>
          <cell r="W53">
            <v>54</v>
          </cell>
          <cell r="X53">
            <v>50</v>
          </cell>
          <cell r="Y53">
            <v>54</v>
          </cell>
          <cell r="Z53">
            <v>163</v>
          </cell>
          <cell r="AA53">
            <v>427</v>
          </cell>
          <cell r="AB53">
            <v>864</v>
          </cell>
          <cell r="AC53">
            <v>9250</v>
          </cell>
          <cell r="AD53">
            <v>12476</v>
          </cell>
        </row>
        <row r="64">
          <cell r="E64">
            <v>1050</v>
          </cell>
          <cell r="F64">
            <v>850</v>
          </cell>
          <cell r="G64">
            <v>812</v>
          </cell>
          <cell r="H64">
            <v>814</v>
          </cell>
          <cell r="I64">
            <v>793</v>
          </cell>
          <cell r="J64">
            <v>818</v>
          </cell>
          <cell r="K64">
            <v>832</v>
          </cell>
          <cell r="L64">
            <v>786</v>
          </cell>
          <cell r="M64">
            <v>812</v>
          </cell>
          <cell r="N64">
            <v>893</v>
          </cell>
          <cell r="O64">
            <v>895</v>
          </cell>
          <cell r="P64">
            <v>724</v>
          </cell>
          <cell r="Q64">
            <v>573</v>
          </cell>
          <cell r="R64">
            <v>398</v>
          </cell>
          <cell r="S64">
            <v>291</v>
          </cell>
          <cell r="T64">
            <v>175</v>
          </cell>
          <cell r="U64">
            <v>118</v>
          </cell>
          <cell r="V64">
            <v>76</v>
          </cell>
          <cell r="W64">
            <v>82</v>
          </cell>
          <cell r="X64">
            <v>82</v>
          </cell>
          <cell r="Y64">
            <v>107</v>
          </cell>
          <cell r="Z64">
            <v>154</v>
          </cell>
          <cell r="AA64">
            <v>447</v>
          </cell>
          <cell r="AB64">
            <v>965</v>
          </cell>
          <cell r="AC64">
            <v>10079</v>
          </cell>
          <cell r="AD64">
            <v>13547</v>
          </cell>
        </row>
      </sheetData>
      <sheetData sheetId="5"/>
      <sheetData sheetId="6"/>
      <sheetData sheetId="7"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n"/>
      <sheetName val="D1_3"/>
      <sheetName val="D4_6"/>
      <sheetName val="D7_9"/>
      <sheetName val="D10_11"/>
      <sheetName val="D100_102"/>
      <sheetName val="D103_106"/>
    </sheetNames>
    <sheetDataSet>
      <sheetData sheetId="0"/>
      <sheetData sheetId="1"/>
      <sheetData sheetId="2">
        <row r="4">
          <cell r="E4">
            <v>763</v>
          </cell>
          <cell r="F4">
            <v>665</v>
          </cell>
          <cell r="G4">
            <v>638</v>
          </cell>
          <cell r="H4">
            <v>672</v>
          </cell>
          <cell r="I4">
            <v>638</v>
          </cell>
          <cell r="J4">
            <v>661</v>
          </cell>
          <cell r="K4">
            <v>676</v>
          </cell>
          <cell r="L4">
            <v>735</v>
          </cell>
          <cell r="M4">
            <v>752</v>
          </cell>
          <cell r="N4">
            <v>887</v>
          </cell>
          <cell r="O4">
            <v>816</v>
          </cell>
          <cell r="P4">
            <v>576</v>
          </cell>
          <cell r="Q4">
            <v>465</v>
          </cell>
          <cell r="R4">
            <v>356</v>
          </cell>
          <cell r="S4">
            <v>254</v>
          </cell>
          <cell r="T4">
            <v>141</v>
          </cell>
          <cell r="U4">
            <v>93</v>
          </cell>
          <cell r="V4">
            <v>78</v>
          </cell>
          <cell r="W4">
            <v>60</v>
          </cell>
          <cell r="X4">
            <v>37</v>
          </cell>
          <cell r="Y4">
            <v>76</v>
          </cell>
          <cell r="Z4">
            <v>130</v>
          </cell>
          <cell r="AA4">
            <v>354</v>
          </cell>
          <cell r="AB4">
            <v>736</v>
          </cell>
          <cell r="AD4">
            <v>11259</v>
          </cell>
        </row>
        <row r="7">
          <cell r="E7">
            <v>968</v>
          </cell>
          <cell r="F7">
            <v>711</v>
          </cell>
          <cell r="G7">
            <v>642</v>
          </cell>
          <cell r="H7">
            <v>593</v>
          </cell>
          <cell r="I7">
            <v>594</v>
          </cell>
          <cell r="J7">
            <v>661</v>
          </cell>
          <cell r="K7">
            <v>632</v>
          </cell>
          <cell r="L7">
            <v>730</v>
          </cell>
          <cell r="M7">
            <v>699</v>
          </cell>
          <cell r="N7">
            <v>784</v>
          </cell>
          <cell r="O7">
            <v>774</v>
          </cell>
          <cell r="P7">
            <v>543</v>
          </cell>
          <cell r="Q7">
            <v>426</v>
          </cell>
          <cell r="R7">
            <v>283</v>
          </cell>
          <cell r="S7">
            <v>226</v>
          </cell>
          <cell r="T7">
            <v>141</v>
          </cell>
          <cell r="U7">
            <v>81</v>
          </cell>
          <cell r="V7">
            <v>58</v>
          </cell>
          <cell r="W7">
            <v>35</v>
          </cell>
          <cell r="X7">
            <v>31</v>
          </cell>
          <cell r="Y7">
            <v>60</v>
          </cell>
          <cell r="Z7">
            <v>122</v>
          </cell>
          <cell r="AA7">
            <v>332</v>
          </cell>
          <cell r="AB7">
            <v>885</v>
          </cell>
          <cell r="AD7">
            <v>11011</v>
          </cell>
        </row>
        <row r="37">
          <cell r="E37">
            <v>604</v>
          </cell>
          <cell r="F37">
            <v>535</v>
          </cell>
          <cell r="G37">
            <v>557</v>
          </cell>
          <cell r="H37">
            <v>576</v>
          </cell>
          <cell r="I37">
            <v>598</v>
          </cell>
          <cell r="J37">
            <v>548</v>
          </cell>
          <cell r="K37">
            <v>592</v>
          </cell>
          <cell r="L37">
            <v>616</v>
          </cell>
          <cell r="M37">
            <v>632</v>
          </cell>
          <cell r="N37">
            <v>732</v>
          </cell>
          <cell r="O37">
            <v>693</v>
          </cell>
          <cell r="P37">
            <v>488</v>
          </cell>
          <cell r="Q37">
            <v>394</v>
          </cell>
          <cell r="R37">
            <v>323</v>
          </cell>
          <cell r="S37">
            <v>217</v>
          </cell>
          <cell r="T37">
            <v>121</v>
          </cell>
          <cell r="U37">
            <v>82</v>
          </cell>
          <cell r="V37">
            <v>55</v>
          </cell>
          <cell r="W37">
            <v>39</v>
          </cell>
          <cell r="X37">
            <v>28</v>
          </cell>
          <cell r="Y37">
            <v>69</v>
          </cell>
          <cell r="Z37">
            <v>114</v>
          </cell>
          <cell r="AA37">
            <v>285</v>
          </cell>
          <cell r="AB37">
            <v>615</v>
          </cell>
          <cell r="AD37">
            <v>9513</v>
          </cell>
        </row>
        <row r="48">
          <cell r="E48">
            <v>498</v>
          </cell>
          <cell r="F48">
            <v>453</v>
          </cell>
          <cell r="G48">
            <v>407</v>
          </cell>
          <cell r="H48">
            <v>472</v>
          </cell>
          <cell r="I48">
            <v>393</v>
          </cell>
          <cell r="J48">
            <v>394</v>
          </cell>
          <cell r="K48">
            <v>498</v>
          </cell>
          <cell r="L48">
            <v>502</v>
          </cell>
          <cell r="M48">
            <v>476</v>
          </cell>
          <cell r="N48">
            <v>560</v>
          </cell>
          <cell r="O48">
            <v>319</v>
          </cell>
          <cell r="P48">
            <v>255</v>
          </cell>
          <cell r="Q48">
            <v>150</v>
          </cell>
          <cell r="R48">
            <v>88</v>
          </cell>
          <cell r="S48">
            <v>75</v>
          </cell>
          <cell r="T48">
            <v>55</v>
          </cell>
          <cell r="U48">
            <v>189</v>
          </cell>
          <cell r="V48">
            <v>66</v>
          </cell>
          <cell r="W48">
            <v>148</v>
          </cell>
          <cell r="X48">
            <v>47</v>
          </cell>
          <cell r="Y48">
            <v>91</v>
          </cell>
          <cell r="Z48">
            <v>121</v>
          </cell>
          <cell r="AA48">
            <v>199</v>
          </cell>
          <cell r="AB48">
            <v>367</v>
          </cell>
          <cell r="AD48">
            <v>6823</v>
          </cell>
        </row>
        <row r="68">
          <cell r="E68" t="str">
            <v>8時</v>
          </cell>
          <cell r="F68" t="str">
            <v>9時</v>
          </cell>
          <cell r="G68" t="str">
            <v>10時</v>
          </cell>
          <cell r="H68" t="str">
            <v>11時</v>
          </cell>
          <cell r="I68" t="str">
            <v>12時</v>
          </cell>
          <cell r="J68" t="str">
            <v>13時</v>
          </cell>
          <cell r="K68" t="str">
            <v>14時</v>
          </cell>
          <cell r="L68" t="str">
            <v>15時</v>
          </cell>
          <cell r="M68" t="str">
            <v>16時</v>
          </cell>
          <cell r="N68" t="str">
            <v>17時</v>
          </cell>
          <cell r="O68" t="str">
            <v>18時</v>
          </cell>
          <cell r="P68" t="str">
            <v>19時</v>
          </cell>
          <cell r="Q68" t="str">
            <v>20時</v>
          </cell>
          <cell r="R68" t="str">
            <v>21時</v>
          </cell>
          <cell r="S68" t="str">
            <v>22時</v>
          </cell>
          <cell r="T68" t="str">
            <v>23時</v>
          </cell>
          <cell r="U68" t="str">
            <v>24時</v>
          </cell>
          <cell r="V68" t="str">
            <v>1時</v>
          </cell>
          <cell r="W68" t="str">
            <v>2時</v>
          </cell>
          <cell r="X68" t="str">
            <v>3時</v>
          </cell>
          <cell r="Y68" t="str">
            <v>4時</v>
          </cell>
          <cell r="Z68" t="str">
            <v>5時</v>
          </cell>
          <cell r="AA68" t="str">
            <v>6時</v>
          </cell>
          <cell r="AB68" t="str">
            <v>7時</v>
          </cell>
        </row>
        <row r="69">
          <cell r="E69">
            <v>0</v>
          </cell>
          <cell r="F69">
            <v>0</v>
          </cell>
          <cell r="G69">
            <v>0</v>
          </cell>
          <cell r="H69">
            <v>0</v>
          </cell>
          <cell r="I69">
            <v>0</v>
          </cell>
          <cell r="J69">
            <v>0</v>
          </cell>
          <cell r="K69">
            <v>0</v>
          </cell>
          <cell r="L69">
            <v>0</v>
          </cell>
          <cell r="M69">
            <v>0</v>
          </cell>
          <cell r="N69">
            <v>0</v>
          </cell>
          <cell r="O69">
            <v>0</v>
          </cell>
          <cell r="P69">
            <v>0</v>
          </cell>
          <cell r="Q69">
            <v>0</v>
          </cell>
          <cell r="R69">
            <v>0</v>
          </cell>
          <cell r="S69">
            <v>0</v>
          </cell>
          <cell r="T69">
            <v>0</v>
          </cell>
          <cell r="U69">
            <v>0</v>
          </cell>
          <cell r="V69">
            <v>0</v>
          </cell>
          <cell r="W69">
            <v>0</v>
          </cell>
          <cell r="X69">
            <v>0</v>
          </cell>
          <cell r="Y69">
            <v>0</v>
          </cell>
          <cell r="Z69">
            <v>0</v>
          </cell>
          <cell r="AA69">
            <v>0</v>
          </cell>
          <cell r="AB69">
            <v>0</v>
          </cell>
        </row>
        <row r="70">
          <cell r="E70">
            <v>507</v>
          </cell>
          <cell r="F70">
            <v>467</v>
          </cell>
          <cell r="G70">
            <v>526</v>
          </cell>
          <cell r="H70">
            <v>525</v>
          </cell>
          <cell r="I70">
            <v>514</v>
          </cell>
          <cell r="J70">
            <v>496</v>
          </cell>
          <cell r="K70">
            <v>472</v>
          </cell>
          <cell r="L70">
            <v>547</v>
          </cell>
          <cell r="M70">
            <v>576</v>
          </cell>
          <cell r="N70">
            <v>613</v>
          </cell>
          <cell r="O70">
            <v>445</v>
          </cell>
          <cell r="P70">
            <v>358</v>
          </cell>
          <cell r="Q70">
            <v>305</v>
          </cell>
          <cell r="R70">
            <v>268</v>
          </cell>
          <cell r="S70">
            <v>217</v>
          </cell>
          <cell r="T70">
            <v>127</v>
          </cell>
          <cell r="U70">
            <v>83</v>
          </cell>
          <cell r="V70">
            <v>55</v>
          </cell>
          <cell r="W70">
            <v>36</v>
          </cell>
          <cell r="X70">
            <v>26</v>
          </cell>
          <cell r="Y70">
            <v>57</v>
          </cell>
          <cell r="Z70">
            <v>105</v>
          </cell>
          <cell r="AA70">
            <v>269</v>
          </cell>
          <cell r="AB70">
            <v>582</v>
          </cell>
          <cell r="AD70">
            <v>8176</v>
          </cell>
        </row>
        <row r="81">
          <cell r="E81">
            <v>349</v>
          </cell>
          <cell r="F81">
            <v>400</v>
          </cell>
          <cell r="G81">
            <v>391</v>
          </cell>
          <cell r="H81">
            <v>403</v>
          </cell>
          <cell r="I81">
            <v>364</v>
          </cell>
          <cell r="J81">
            <v>414</v>
          </cell>
          <cell r="K81">
            <v>453</v>
          </cell>
          <cell r="L81">
            <v>422</v>
          </cell>
          <cell r="M81">
            <v>419</v>
          </cell>
          <cell r="N81">
            <v>406</v>
          </cell>
          <cell r="O81">
            <v>440</v>
          </cell>
          <cell r="P81">
            <v>399</v>
          </cell>
          <cell r="Q81">
            <v>327</v>
          </cell>
          <cell r="R81">
            <v>227</v>
          </cell>
          <cell r="S81">
            <v>184</v>
          </cell>
          <cell r="T81">
            <v>102</v>
          </cell>
          <cell r="U81">
            <v>51</v>
          </cell>
          <cell r="V81">
            <v>39</v>
          </cell>
          <cell r="W81">
            <v>25</v>
          </cell>
          <cell r="X81">
            <v>20</v>
          </cell>
          <cell r="Y81">
            <v>39</v>
          </cell>
          <cell r="Z81">
            <v>57</v>
          </cell>
          <cell r="AA81">
            <v>186</v>
          </cell>
          <cell r="AB81">
            <v>454</v>
          </cell>
          <cell r="AD81">
            <v>6571</v>
          </cell>
        </row>
      </sheetData>
      <sheetData sheetId="3">
        <row r="4">
          <cell r="E4">
            <v>480</v>
          </cell>
          <cell r="F4">
            <v>419</v>
          </cell>
          <cell r="G4">
            <v>396</v>
          </cell>
          <cell r="H4">
            <v>405</v>
          </cell>
          <cell r="I4">
            <v>391</v>
          </cell>
          <cell r="J4">
            <v>409</v>
          </cell>
          <cell r="K4">
            <v>446</v>
          </cell>
          <cell r="L4">
            <v>511</v>
          </cell>
          <cell r="M4">
            <v>483</v>
          </cell>
          <cell r="N4">
            <v>552</v>
          </cell>
          <cell r="O4">
            <v>489</v>
          </cell>
          <cell r="P4">
            <v>357</v>
          </cell>
          <cell r="Q4">
            <v>317</v>
          </cell>
          <cell r="R4">
            <v>264</v>
          </cell>
          <cell r="S4">
            <v>160</v>
          </cell>
          <cell r="T4">
            <v>91</v>
          </cell>
          <cell r="U4">
            <v>49</v>
          </cell>
          <cell r="V4">
            <v>35</v>
          </cell>
          <cell r="W4">
            <v>16</v>
          </cell>
          <cell r="X4">
            <v>16</v>
          </cell>
          <cell r="Y4">
            <v>34</v>
          </cell>
          <cell r="Z4">
            <v>80</v>
          </cell>
          <cell r="AA4">
            <v>209</v>
          </cell>
          <cell r="AB4">
            <v>478</v>
          </cell>
          <cell r="AD4">
            <v>12425</v>
          </cell>
        </row>
        <row r="53">
          <cell r="E53">
            <v>743</v>
          </cell>
          <cell r="F53">
            <v>678</v>
          </cell>
          <cell r="G53">
            <v>676</v>
          </cell>
          <cell r="H53">
            <v>623</v>
          </cell>
          <cell r="I53">
            <v>641</v>
          </cell>
          <cell r="J53">
            <v>652</v>
          </cell>
          <cell r="K53">
            <v>622</v>
          </cell>
          <cell r="L53">
            <v>660</v>
          </cell>
          <cell r="M53">
            <v>654</v>
          </cell>
          <cell r="N53">
            <v>784</v>
          </cell>
          <cell r="O53">
            <v>745</v>
          </cell>
          <cell r="P53">
            <v>571</v>
          </cell>
          <cell r="AD53">
            <v>10839</v>
          </cell>
        </row>
        <row r="64">
          <cell r="E64">
            <v>713</v>
          </cell>
          <cell r="F64">
            <v>657</v>
          </cell>
          <cell r="G64">
            <v>569</v>
          </cell>
          <cell r="H64">
            <v>612</v>
          </cell>
          <cell r="I64">
            <v>613</v>
          </cell>
          <cell r="J64">
            <v>601</v>
          </cell>
          <cell r="K64">
            <v>640</v>
          </cell>
          <cell r="L64">
            <v>665</v>
          </cell>
          <cell r="M64">
            <v>574</v>
          </cell>
          <cell r="N64">
            <v>705</v>
          </cell>
          <cell r="O64">
            <v>635</v>
          </cell>
          <cell r="P64">
            <v>617</v>
          </cell>
          <cell r="Q64">
            <v>403</v>
          </cell>
          <cell r="R64">
            <v>311</v>
          </cell>
          <cell r="S64">
            <v>225</v>
          </cell>
          <cell r="T64">
            <v>117</v>
          </cell>
          <cell r="U64">
            <v>80</v>
          </cell>
          <cell r="V64">
            <v>53</v>
          </cell>
          <cell r="W64">
            <v>53</v>
          </cell>
          <cell r="X64">
            <v>55</v>
          </cell>
          <cell r="Y64">
            <v>90</v>
          </cell>
          <cell r="Z64">
            <v>151</v>
          </cell>
          <cell r="AA64">
            <v>417</v>
          </cell>
          <cell r="AB64">
            <v>826</v>
          </cell>
          <cell r="AD64">
            <v>10382</v>
          </cell>
        </row>
      </sheetData>
      <sheetData sheetId="4">
        <row r="20">
          <cell r="E20">
            <v>938</v>
          </cell>
          <cell r="F20">
            <v>758</v>
          </cell>
          <cell r="G20">
            <v>750</v>
          </cell>
          <cell r="H20">
            <v>803</v>
          </cell>
          <cell r="I20">
            <v>812</v>
          </cell>
          <cell r="J20">
            <v>776</v>
          </cell>
          <cell r="K20">
            <v>766</v>
          </cell>
          <cell r="L20">
            <v>826</v>
          </cell>
          <cell r="M20">
            <v>822</v>
          </cell>
          <cell r="N20">
            <v>956</v>
          </cell>
          <cell r="O20">
            <v>911</v>
          </cell>
          <cell r="P20">
            <v>677</v>
          </cell>
          <cell r="Q20">
            <v>565</v>
          </cell>
          <cell r="R20">
            <v>459</v>
          </cell>
          <cell r="S20">
            <v>290</v>
          </cell>
          <cell r="T20">
            <v>173</v>
          </cell>
          <cell r="U20">
            <v>88</v>
          </cell>
          <cell r="V20">
            <v>78</v>
          </cell>
          <cell r="W20">
            <v>59</v>
          </cell>
          <cell r="X20">
            <v>46</v>
          </cell>
          <cell r="Y20">
            <v>80</v>
          </cell>
          <cell r="Z20">
            <v>169</v>
          </cell>
          <cell r="AA20">
            <v>458</v>
          </cell>
          <cell r="AB20">
            <v>861</v>
          </cell>
          <cell r="AC20">
            <v>9795</v>
          </cell>
          <cell r="AD20">
            <v>13121</v>
          </cell>
        </row>
        <row r="31">
          <cell r="E31">
            <v>977</v>
          </cell>
          <cell r="F31">
            <v>836</v>
          </cell>
          <cell r="G31">
            <v>790</v>
          </cell>
          <cell r="H31">
            <v>757</v>
          </cell>
          <cell r="I31">
            <v>751</v>
          </cell>
          <cell r="J31">
            <v>796</v>
          </cell>
          <cell r="K31">
            <v>829</v>
          </cell>
          <cell r="L31">
            <v>888</v>
          </cell>
          <cell r="M31">
            <v>781</v>
          </cell>
          <cell r="N31">
            <v>903</v>
          </cell>
          <cell r="O31">
            <v>814</v>
          </cell>
          <cell r="P31">
            <v>701</v>
          </cell>
          <cell r="Q31">
            <v>510</v>
          </cell>
          <cell r="R31">
            <v>387</v>
          </cell>
          <cell r="S31">
            <v>276</v>
          </cell>
          <cell r="T31">
            <v>160</v>
          </cell>
          <cell r="U31">
            <v>107</v>
          </cell>
          <cell r="V31">
            <v>70</v>
          </cell>
          <cell r="W31">
            <v>64</v>
          </cell>
          <cell r="X31">
            <v>70</v>
          </cell>
          <cell r="Y31">
            <v>102</v>
          </cell>
          <cell r="Z31">
            <v>146</v>
          </cell>
          <cell r="AA31">
            <v>462</v>
          </cell>
          <cell r="AB31">
            <v>982</v>
          </cell>
          <cell r="AC31">
            <v>9823</v>
          </cell>
          <cell r="AD31">
            <v>13159</v>
          </cell>
        </row>
        <row r="53">
          <cell r="E53">
            <v>891</v>
          </cell>
          <cell r="F53">
            <v>745</v>
          </cell>
          <cell r="G53">
            <v>727</v>
          </cell>
          <cell r="H53">
            <v>737</v>
          </cell>
          <cell r="I53">
            <v>747</v>
          </cell>
          <cell r="J53">
            <v>731</v>
          </cell>
          <cell r="K53">
            <v>762</v>
          </cell>
          <cell r="L53">
            <v>819</v>
          </cell>
          <cell r="M53">
            <v>788</v>
          </cell>
          <cell r="N53">
            <v>905</v>
          </cell>
          <cell r="O53">
            <v>880</v>
          </cell>
          <cell r="P53">
            <v>677</v>
          </cell>
          <cell r="Q53">
            <v>544</v>
          </cell>
          <cell r="R53">
            <v>443</v>
          </cell>
          <cell r="S53">
            <v>287</v>
          </cell>
          <cell r="T53">
            <v>168</v>
          </cell>
          <cell r="U53">
            <v>89</v>
          </cell>
          <cell r="V53">
            <v>73</v>
          </cell>
          <cell r="W53">
            <v>59</v>
          </cell>
          <cell r="X53">
            <v>41</v>
          </cell>
          <cell r="Y53">
            <v>78</v>
          </cell>
          <cell r="Z53">
            <v>161</v>
          </cell>
          <cell r="AA53">
            <v>434</v>
          </cell>
          <cell r="AB53">
            <v>832</v>
          </cell>
          <cell r="AC53">
            <v>9409</v>
          </cell>
          <cell r="AD53">
            <v>12618</v>
          </cell>
        </row>
        <row r="64">
          <cell r="E64">
            <v>989</v>
          </cell>
          <cell r="F64">
            <v>866</v>
          </cell>
          <cell r="G64">
            <v>805</v>
          </cell>
          <cell r="H64">
            <v>787</v>
          </cell>
          <cell r="I64">
            <v>675</v>
          </cell>
          <cell r="J64">
            <v>808</v>
          </cell>
          <cell r="K64">
            <v>831</v>
          </cell>
          <cell r="L64">
            <v>846</v>
          </cell>
          <cell r="M64">
            <v>783</v>
          </cell>
          <cell r="N64">
            <v>917</v>
          </cell>
          <cell r="O64">
            <v>864</v>
          </cell>
          <cell r="P64">
            <v>738</v>
          </cell>
          <cell r="Q64">
            <v>527</v>
          </cell>
          <cell r="R64">
            <v>386</v>
          </cell>
          <cell r="S64">
            <v>339</v>
          </cell>
          <cell r="T64">
            <v>195</v>
          </cell>
          <cell r="U64">
            <v>110</v>
          </cell>
          <cell r="V64">
            <v>81</v>
          </cell>
          <cell r="W64">
            <v>75</v>
          </cell>
          <cell r="X64">
            <v>82</v>
          </cell>
          <cell r="Y64">
            <v>102</v>
          </cell>
          <cell r="Z64">
            <v>147</v>
          </cell>
          <cell r="AA64">
            <v>432</v>
          </cell>
          <cell r="AB64">
            <v>979</v>
          </cell>
          <cell r="AC64">
            <v>9909</v>
          </cell>
          <cell r="AD64">
            <v>13364</v>
          </cell>
        </row>
      </sheetData>
      <sheetData sheetId="5"/>
      <sheetData sheetId="6"/>
    </sheetDataSet>
  </externalBook>
</externalLink>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hyperlink" Target="https://main-omega.ssl-lolipop.jp/sapp/bplan00.htm" TargetMode="External"/><Relationship Id="rId2" Type="http://schemas.openxmlformats.org/officeDocument/2006/relationships/hyperlink" Target="https://main-omega.ssl-lolipop.jp/sapp/GrndSmry/TrafficSys_DB9991.xlsx" TargetMode="External"/><Relationship Id="rId1" Type="http://schemas.openxmlformats.org/officeDocument/2006/relationships/hyperlink" Target="http://sky.geocities.jp/moiwasapp/sapp/bplan00.htm" TargetMode="Externa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hyperlink" Target="https://ja.wikipedia.org/wiki/&#28151;&#38609;&#24230;" TargetMode="External"/><Relationship Id="rId7" Type="http://schemas.openxmlformats.org/officeDocument/2006/relationships/drawing" Target="../drawings/drawing1.xml"/><Relationship Id="rId2" Type="http://schemas.openxmlformats.org/officeDocument/2006/relationships/hyperlink" Target="http://www.pref.hokkaido.lg.jp/file.jsp?id=127498" TargetMode="External"/><Relationship Id="rId1" Type="http://schemas.openxmlformats.org/officeDocument/2006/relationships/hyperlink" Target="https://main-omega.ssl-lolipop.jp/sapp/GrbdSmmry/Drnd_TrafficData/TrafficSys_DB9991.pdf" TargetMode="External"/><Relationship Id="rId6" Type="http://schemas.openxmlformats.org/officeDocument/2006/relationships/printerSettings" Target="../printerSettings/printerSettings2.bin"/><Relationship Id="rId5" Type="http://schemas.openxmlformats.org/officeDocument/2006/relationships/hyperlink" Target="https://main-omega.ssl-lolipop.jp/sapp/GrbdSmmry/Drnd_TrafficData/TrafficSys_DB9991.pdf" TargetMode="External"/><Relationship Id="rId4" Type="http://schemas.openxmlformats.org/officeDocument/2006/relationships/hyperlink" Target="http://www5d.biglobe.ne.jp/~mmlab/sappissue/indexsappissue.htm" TargetMode="External"/></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3.bin"/><Relationship Id="rId1" Type="http://schemas.openxmlformats.org/officeDocument/2006/relationships/hyperlink" Target="mailto:HMiyaz@msh.biglobe.ne.jp" TargetMode="Externa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13.bin"/><Relationship Id="rId1" Type="http://schemas.openxmlformats.org/officeDocument/2006/relationships/hyperlink" Target="http://www.city.sapporo.jp/library_documents/2_pa.pdf"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J34"/>
  <sheetViews>
    <sheetView tabSelected="1" workbookViewId="0"/>
  </sheetViews>
  <sheetFormatPr defaultRowHeight="13.2" x14ac:dyDescent="0.2"/>
  <sheetData>
    <row r="1" spans="1:9" ht="21" x14ac:dyDescent="0.2">
      <c r="A1" s="38" t="s">
        <v>65</v>
      </c>
      <c r="B1" s="39"/>
      <c r="C1" s="39"/>
      <c r="D1" s="39"/>
      <c r="E1" s="39"/>
      <c r="F1" s="39"/>
      <c r="G1" s="39"/>
      <c r="H1" s="40"/>
      <c r="I1" s="40"/>
    </row>
    <row r="2" spans="1:9" ht="13.05" x14ac:dyDescent="0.2">
      <c r="A2" t="s">
        <v>43</v>
      </c>
    </row>
    <row r="5" spans="1:9" ht="13.05" x14ac:dyDescent="0.2">
      <c r="A5" s="406" t="s">
        <v>44</v>
      </c>
    </row>
    <row r="6" spans="1:9" x14ac:dyDescent="0.2">
      <c r="B6" s="41" t="s">
        <v>309</v>
      </c>
      <c r="C6" s="42"/>
    </row>
    <row r="8" spans="1:9" x14ac:dyDescent="0.2">
      <c r="B8" s="41" t="s">
        <v>310</v>
      </c>
      <c r="C8" s="41"/>
    </row>
    <row r="10" spans="1:9" x14ac:dyDescent="0.2">
      <c r="B10" s="41" t="s">
        <v>311</v>
      </c>
      <c r="C10" s="41"/>
    </row>
    <row r="13" spans="1:9" x14ac:dyDescent="0.2">
      <c r="A13" s="11"/>
      <c r="B13" s="41" t="s">
        <v>45</v>
      </c>
      <c r="C13" s="42"/>
      <c r="D13" s="42"/>
      <c r="E13" s="42"/>
      <c r="F13" s="42"/>
    </row>
    <row r="14" spans="1:9" ht="13.05" x14ac:dyDescent="0.2">
      <c r="A14" s="11"/>
      <c r="B14" s="11"/>
    </row>
    <row r="15" spans="1:9" x14ac:dyDescent="0.2">
      <c r="A15" s="11"/>
      <c r="B15" s="41" t="s">
        <v>237</v>
      </c>
      <c r="C15" s="42"/>
      <c r="D15" s="42"/>
      <c r="E15" s="42"/>
      <c r="F15" s="42"/>
    </row>
    <row r="17" spans="2:10" ht="13.5" thickBot="1" x14ac:dyDescent="0.25"/>
    <row r="18" spans="2:10" ht="13.8" thickBot="1" x14ac:dyDescent="0.25">
      <c r="B18" s="403" t="s">
        <v>47</v>
      </c>
      <c r="C18" s="404"/>
      <c r="D18" s="11" t="s">
        <v>307</v>
      </c>
    </row>
    <row r="19" spans="2:10" x14ac:dyDescent="0.2">
      <c r="B19" s="462" t="s">
        <v>48</v>
      </c>
      <c r="C19" s="41" t="s">
        <v>49</v>
      </c>
      <c r="D19" s="41"/>
      <c r="E19" s="41"/>
      <c r="F19" s="41"/>
      <c r="G19" s="41"/>
      <c r="H19" s="41"/>
      <c r="I19" s="41"/>
      <c r="J19" s="41"/>
    </row>
    <row r="20" spans="2:10" ht="7.5" customHeight="1" x14ac:dyDescent="0.2">
      <c r="B20" s="463"/>
    </row>
    <row r="21" spans="2:10" x14ac:dyDescent="0.2">
      <c r="B21" s="463"/>
      <c r="D21" s="11" t="s">
        <v>50</v>
      </c>
      <c r="F21" t="s">
        <v>51</v>
      </c>
    </row>
    <row r="22" spans="2:10" ht="13.5" customHeight="1" x14ac:dyDescent="0.2">
      <c r="C22" s="11" t="s">
        <v>52</v>
      </c>
      <c r="F22" t="s">
        <v>53</v>
      </c>
    </row>
    <row r="23" spans="2:10" ht="13.5" customHeight="1" x14ac:dyDescent="0.2"/>
    <row r="24" spans="2:10" ht="13.5" customHeight="1" x14ac:dyDescent="0.2">
      <c r="C24" s="45" t="s">
        <v>63</v>
      </c>
      <c r="D24" s="45"/>
      <c r="E24" s="45"/>
      <c r="F24" s="45" t="s">
        <v>64</v>
      </c>
    </row>
    <row r="25" spans="2:10" x14ac:dyDescent="0.2">
      <c r="C25" s="46" t="s">
        <v>54</v>
      </c>
      <c r="D25" s="47"/>
      <c r="E25" s="47"/>
      <c r="F25" s="47" t="s">
        <v>55</v>
      </c>
    </row>
    <row r="26" spans="2:10" x14ac:dyDescent="0.2">
      <c r="C26" s="11" t="s">
        <v>56</v>
      </c>
    </row>
    <row r="27" spans="2:10" x14ac:dyDescent="0.2">
      <c r="C27" s="43" t="s">
        <v>57</v>
      </c>
    </row>
    <row r="29" spans="2:10" x14ac:dyDescent="0.2">
      <c r="B29" s="11" t="s">
        <v>66</v>
      </c>
    </row>
    <row r="31" spans="2:10" x14ac:dyDescent="0.2">
      <c r="B31" s="11" t="s">
        <v>58</v>
      </c>
      <c r="E31" t="s">
        <v>59</v>
      </c>
      <c r="F31" t="s">
        <v>67</v>
      </c>
      <c r="H31" t="s">
        <v>60</v>
      </c>
    </row>
    <row r="32" spans="2:10" x14ac:dyDescent="0.2">
      <c r="B32" s="11"/>
      <c r="E32" t="s">
        <v>388</v>
      </c>
      <c r="F32" t="s">
        <v>389</v>
      </c>
      <c r="H32" t="s">
        <v>60</v>
      </c>
    </row>
    <row r="33" spans="2:3" x14ac:dyDescent="0.2">
      <c r="B33" t="s">
        <v>61</v>
      </c>
      <c r="C33" t="s">
        <v>384</v>
      </c>
    </row>
    <row r="34" spans="2:3" x14ac:dyDescent="0.2">
      <c r="B34" s="44" t="s">
        <v>62</v>
      </c>
      <c r="C34" s="41" t="s">
        <v>385</v>
      </c>
    </row>
  </sheetData>
  <mergeCells count="1">
    <mergeCell ref="B19:B21"/>
  </mergeCells>
  <phoneticPr fontId="4"/>
  <hyperlinks>
    <hyperlink ref="C19" r:id="rId1" location="traffic_jum" display="混雑指数　＝　実測交通量/交通容量　・・・　国土交通省" xr:uid="{00000000-0004-0000-0000-000000000000}"/>
    <hyperlink ref="C34" r:id="rId2" xr:uid="{00000000-0004-0000-0000-000001000000}"/>
    <hyperlink ref="B13:F13" location="「自動車移動の所要時間分布の推移_道央都市圏_」" display="「自動車移動の所要時間分布の推移（道央都市圏）」" xr:uid="{00000000-0004-0000-0000-000002000000}"/>
    <hyperlink ref="B15:F15" location="札幌市都心部交通対策_第四回PT調査結果からの推計" display="札幌市都心部交通対策　第四回PT調査結果からの推計" xr:uid="{00000000-0004-0000-0000-000003000000}"/>
    <hyperlink ref="B15" location="札幌市都心部交通対策_第四回PT調査結果からの推計" display="札幌市都心部交通対策　第四回PT調査結果からの推計" xr:uid="{00000000-0004-0000-0000-000004000000}"/>
    <hyperlink ref="B6:C6" location="環状通_混雑度" display="環状通：混雑度" xr:uid="{00000000-0004-0000-0000-000005000000}"/>
    <hyperlink ref="B8:C8" location="車両交通量調査依頼" display="車両交通量調査依頼" xr:uid="{00000000-0004-0000-0000-000006000000}"/>
    <hyperlink ref="B10:C10" location="環状通_混雑度_車線" display="環状通：混雑度/車線" xr:uid="{00000000-0004-0000-0000-000007000000}"/>
    <hyperlink ref="C19:J19" r:id="rId3" location="traffic_jum" display="断面混雑度　  　　　　　　　　　　　＝　実測交通量/交通容量　・・・　国土交通省" xr:uid="{00000000-0004-0000-0000-000008000000}"/>
  </hyperlinks>
  <printOptions horizontalCentered="1" verticalCentered="1"/>
  <pageMargins left="0" right="0" top="0" bottom="0" header="0.31496062992125984" footer="0.31496062992125984"/>
  <pageSetup paperSize="9" scale="120" orientation="landscape" horizontalDpi="1200" verticalDpi="1200"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AF132"/>
  <sheetViews>
    <sheetView showGridLines="0" zoomScale="52" zoomScaleNormal="52" workbookViewId="0"/>
  </sheetViews>
  <sheetFormatPr defaultRowHeight="13.2" x14ac:dyDescent="0.2"/>
  <cols>
    <col min="1" max="1" width="9" style="457"/>
  </cols>
  <sheetData>
    <row r="1" spans="1:26" ht="27" customHeight="1" x14ac:dyDescent="0.2">
      <c r="A1" s="456" t="s">
        <v>308</v>
      </c>
      <c r="B1" s="40"/>
      <c r="C1" s="40"/>
      <c r="S1" t="s">
        <v>386</v>
      </c>
    </row>
    <row r="2" spans="1:26" ht="13.05" x14ac:dyDescent="0.2">
      <c r="S2" s="42" t="s">
        <v>387</v>
      </c>
      <c r="T2" s="42"/>
      <c r="U2" s="42"/>
      <c r="V2" s="42"/>
      <c r="W2" s="42"/>
      <c r="X2" s="42"/>
      <c r="Y2" s="42"/>
      <c r="Z2" s="42"/>
    </row>
    <row r="6" spans="1:26" ht="13.05" x14ac:dyDescent="0.2">
      <c r="S6" s="11"/>
    </row>
    <row r="13" spans="1:26" ht="14.55" thickBot="1" x14ac:dyDescent="0.25">
      <c r="S13" s="384"/>
    </row>
    <row r="14" spans="1:26" ht="14.4" x14ac:dyDescent="0.2">
      <c r="S14" s="385"/>
      <c r="T14" s="498" t="str">
        <f>Ref_A!BK89</f>
        <v>昼間率</v>
      </c>
      <c r="U14" s="518" t="str">
        <f>Ref_A!BL89</f>
        <v>混雑度</v>
      </c>
      <c r="V14" s="519"/>
      <c r="W14" s="520"/>
    </row>
    <row r="15" spans="1:26" x14ac:dyDescent="0.2">
      <c r="T15" s="499"/>
      <c r="U15" s="501" t="s">
        <v>304</v>
      </c>
      <c r="V15" s="502" t="s">
        <v>305</v>
      </c>
      <c r="W15" s="504" t="str">
        <f>Ref_A!BN90</f>
        <v>1日</v>
      </c>
    </row>
    <row r="16" spans="1:26" ht="13.8" thickBot="1" x14ac:dyDescent="0.25">
      <c r="T16" s="500"/>
      <c r="U16" s="463"/>
      <c r="V16" s="503"/>
      <c r="W16" s="505"/>
    </row>
    <row r="17" spans="18:23" x14ac:dyDescent="0.2">
      <c r="R17" s="506" t="str">
        <f>Ref_A!BJ91</f>
        <v>平均東向</v>
      </c>
      <c r="S17" s="507"/>
      <c r="T17" s="510">
        <f>Ref_A!BK91</f>
        <v>1.3247283619855625</v>
      </c>
      <c r="U17" s="512">
        <f>Ref_A!BL91</f>
        <v>0.60653125000000008</v>
      </c>
      <c r="V17" s="514">
        <f>Ref_A!BM91</f>
        <v>0.1969578993055556</v>
      </c>
      <c r="W17" s="516">
        <f>Ref_A!BN91</f>
        <v>0.40174457465277791</v>
      </c>
    </row>
    <row r="18" spans="18:23" x14ac:dyDescent="0.2">
      <c r="R18" s="508"/>
      <c r="S18" s="509"/>
      <c r="T18" s="511"/>
      <c r="U18" s="513"/>
      <c r="V18" s="515"/>
      <c r="W18" s="517"/>
    </row>
    <row r="19" spans="18:23" x14ac:dyDescent="0.2">
      <c r="R19" s="486" t="str">
        <f>Ref_A!BJ92</f>
        <v>平均西向</v>
      </c>
      <c r="S19" s="487"/>
      <c r="T19" s="478">
        <f>Ref_A!BK92</f>
        <v>1.3370357760944196</v>
      </c>
      <c r="U19" s="480">
        <f>Ref_A!BL92</f>
        <v>0.53033680555555562</v>
      </c>
      <c r="V19" s="490">
        <f>Ref_A!BM92</f>
        <v>0.17874247685185185</v>
      </c>
      <c r="W19" s="492">
        <f>Ref_A!BN92</f>
        <v>0.35453964120370374</v>
      </c>
    </row>
    <row r="20" spans="18:23" ht="13.8" thickBot="1" x14ac:dyDescent="0.25">
      <c r="R20" s="488"/>
      <c r="S20" s="489"/>
      <c r="T20" s="479"/>
      <c r="U20" s="481"/>
      <c r="V20" s="491"/>
      <c r="W20" s="493"/>
    </row>
    <row r="21" spans="18:23" x14ac:dyDescent="0.2">
      <c r="R21" s="482" t="str">
        <f>Ref_A!BJ93</f>
        <v>平均計</v>
      </c>
      <c r="S21" s="483"/>
      <c r="T21" s="494">
        <f>Ref_A!BK93</f>
        <v>1.3304696392175546</v>
      </c>
      <c r="U21" s="496">
        <f>Ref_A!BL93</f>
        <v>0.56843402777777785</v>
      </c>
      <c r="V21" s="474">
        <f>Ref_A!BM93</f>
        <v>0.18785018807870371</v>
      </c>
      <c r="W21" s="476">
        <f>Ref_A!BN93</f>
        <v>0.37814210792824071</v>
      </c>
    </row>
    <row r="22" spans="18:23" ht="13.8" thickBot="1" x14ac:dyDescent="0.25">
      <c r="R22" s="484"/>
      <c r="S22" s="485"/>
      <c r="T22" s="495"/>
      <c r="U22" s="497"/>
      <c r="V22" s="475"/>
      <c r="W22" s="477"/>
    </row>
    <row r="75" spans="1:32" ht="4.5" customHeight="1" x14ac:dyDescent="0.2">
      <c r="A75" s="458"/>
      <c r="B75" s="400"/>
      <c r="C75" s="400"/>
      <c r="D75" s="400"/>
      <c r="E75" s="400"/>
      <c r="F75" s="400"/>
      <c r="G75" s="400"/>
      <c r="H75" s="400"/>
      <c r="I75" s="400"/>
      <c r="J75" s="400"/>
      <c r="K75" s="400"/>
      <c r="L75" s="400"/>
      <c r="M75" s="400"/>
      <c r="N75" s="400"/>
      <c r="O75" s="400"/>
      <c r="P75" s="400"/>
      <c r="Q75" s="400"/>
      <c r="R75" s="400"/>
      <c r="S75" s="400"/>
      <c r="T75" s="400"/>
      <c r="U75" s="400"/>
      <c r="V75" s="400"/>
      <c r="W75" s="400"/>
      <c r="X75" s="400"/>
      <c r="Y75" s="400"/>
      <c r="Z75" s="400"/>
      <c r="AA75" s="400"/>
      <c r="AB75" s="400"/>
      <c r="AC75" s="400"/>
      <c r="AD75" s="400"/>
      <c r="AE75" s="400"/>
      <c r="AF75" s="400"/>
    </row>
    <row r="77" spans="1:32" x14ac:dyDescent="0.2">
      <c r="Z77" t="s">
        <v>295</v>
      </c>
      <c r="AA77" s="42" t="s">
        <v>303</v>
      </c>
      <c r="AB77" s="42"/>
      <c r="AC77" s="42"/>
      <c r="AD77" s="42"/>
    </row>
    <row r="78" spans="1:32" x14ac:dyDescent="0.2">
      <c r="X78" s="11" t="s">
        <v>274</v>
      </c>
    </row>
    <row r="80" spans="1:32" x14ac:dyDescent="0.2">
      <c r="X80" t="s">
        <v>275</v>
      </c>
    </row>
    <row r="82" spans="16:24" x14ac:dyDescent="0.2">
      <c r="X82" t="s">
        <v>276</v>
      </c>
    </row>
    <row r="83" spans="16:24" x14ac:dyDescent="0.2">
      <c r="X83" t="s">
        <v>277</v>
      </c>
    </row>
    <row r="84" spans="16:24" x14ac:dyDescent="0.2">
      <c r="X84" t="s">
        <v>278</v>
      </c>
    </row>
    <row r="85" spans="16:24" x14ac:dyDescent="0.2">
      <c r="X85" t="s">
        <v>279</v>
      </c>
    </row>
    <row r="86" spans="16:24" x14ac:dyDescent="0.2">
      <c r="X86" t="s">
        <v>280</v>
      </c>
    </row>
    <row r="87" spans="16:24" x14ac:dyDescent="0.2">
      <c r="X87" t="s">
        <v>281</v>
      </c>
    </row>
    <row r="88" spans="16:24" x14ac:dyDescent="0.2">
      <c r="X88" t="s">
        <v>282</v>
      </c>
    </row>
    <row r="89" spans="16:24" x14ac:dyDescent="0.2">
      <c r="X89" t="s">
        <v>283</v>
      </c>
    </row>
    <row r="90" spans="16:24" x14ac:dyDescent="0.2">
      <c r="X90" t="s">
        <v>282</v>
      </c>
    </row>
    <row r="91" spans="16:24" x14ac:dyDescent="0.2">
      <c r="X91" s="11" t="s">
        <v>284</v>
      </c>
    </row>
    <row r="93" spans="16:24" x14ac:dyDescent="0.2">
      <c r="W93" s="42"/>
      <c r="X93" t="s">
        <v>285</v>
      </c>
    </row>
    <row r="94" spans="16:24" x14ac:dyDescent="0.2">
      <c r="X94" t="s">
        <v>286</v>
      </c>
    </row>
    <row r="95" spans="16:24" x14ac:dyDescent="0.2">
      <c r="P95" s="33" t="s">
        <v>295</v>
      </c>
      <c r="Q95" s="42" t="s">
        <v>294</v>
      </c>
      <c r="R95" s="42"/>
      <c r="S95" s="42"/>
      <c r="T95" s="42"/>
      <c r="U95" s="42"/>
      <c r="V95" s="42"/>
      <c r="X95" t="s">
        <v>287</v>
      </c>
    </row>
    <row r="96" spans="16:24" x14ac:dyDescent="0.2">
      <c r="X96" t="s">
        <v>288</v>
      </c>
    </row>
    <row r="97" spans="3:24" x14ac:dyDescent="0.2">
      <c r="X97" t="s">
        <v>289</v>
      </c>
    </row>
    <row r="98" spans="3:24" x14ac:dyDescent="0.2">
      <c r="X98" t="s">
        <v>290</v>
      </c>
    </row>
    <row r="99" spans="3:24" x14ac:dyDescent="0.2">
      <c r="C99" s="11" t="s">
        <v>296</v>
      </c>
      <c r="X99" t="s">
        <v>291</v>
      </c>
    </row>
    <row r="100" spans="3:24" x14ac:dyDescent="0.2">
      <c r="C100" t="s">
        <v>297</v>
      </c>
      <c r="X100" t="s">
        <v>292</v>
      </c>
    </row>
    <row r="101" spans="3:24" x14ac:dyDescent="0.2">
      <c r="C101" t="s">
        <v>298</v>
      </c>
      <c r="X101" t="s">
        <v>293</v>
      </c>
    </row>
    <row r="102" spans="3:24" x14ac:dyDescent="0.2">
      <c r="C102" t="s">
        <v>299</v>
      </c>
    </row>
    <row r="103" spans="3:24" x14ac:dyDescent="0.2">
      <c r="C103" t="s">
        <v>300</v>
      </c>
    </row>
    <row r="104" spans="3:24" x14ac:dyDescent="0.2">
      <c r="C104" t="s">
        <v>301</v>
      </c>
    </row>
    <row r="105" spans="3:24" x14ac:dyDescent="0.2">
      <c r="C105" t="s">
        <v>302</v>
      </c>
    </row>
    <row r="116" spans="1:19" x14ac:dyDescent="0.2">
      <c r="L116" s="425" t="s">
        <v>378</v>
      </c>
      <c r="M116" s="426"/>
      <c r="N116" s="426"/>
      <c r="O116" s="426"/>
      <c r="P116" s="426"/>
      <c r="Q116" s="427"/>
      <c r="R116" s="11"/>
      <c r="S116" s="11"/>
    </row>
    <row r="117" spans="1:19" x14ac:dyDescent="0.2">
      <c r="A117" s="459" t="s">
        <v>372</v>
      </c>
      <c r="B117" s="11"/>
      <c r="C117" s="11"/>
      <c r="D117" s="11"/>
      <c r="E117" s="11"/>
      <c r="L117" s="428">
        <v>28800</v>
      </c>
      <c r="M117" s="429" t="s">
        <v>375</v>
      </c>
      <c r="N117" s="429"/>
      <c r="O117" s="429"/>
      <c r="P117" s="429"/>
      <c r="Q117" s="430"/>
      <c r="R117" s="11"/>
      <c r="S117" s="11"/>
    </row>
    <row r="118" spans="1:19" x14ac:dyDescent="0.2">
      <c r="A118" s="460" t="s">
        <v>373</v>
      </c>
      <c r="B118" s="41"/>
      <c r="C118" s="41"/>
      <c r="D118" s="41"/>
      <c r="E118" s="11"/>
      <c r="F118" t="s">
        <v>374</v>
      </c>
      <c r="L118" s="324" t="s">
        <v>377</v>
      </c>
      <c r="M118" s="11"/>
      <c r="N118" s="11"/>
      <c r="O118" s="324" t="s">
        <v>376</v>
      </c>
      <c r="P118" s="464" t="s">
        <v>376</v>
      </c>
      <c r="Q118" s="465"/>
    </row>
    <row r="119" spans="1:19" ht="14.4" x14ac:dyDescent="0.2">
      <c r="A119" s="470" t="s">
        <v>367</v>
      </c>
      <c r="B119" s="472" t="s">
        <v>362</v>
      </c>
      <c r="C119" s="473"/>
      <c r="D119" s="473"/>
      <c r="E119" s="473"/>
      <c r="F119" s="473"/>
      <c r="G119" s="439">
        <v>22800</v>
      </c>
      <c r="H119" s="417" t="s">
        <v>363</v>
      </c>
      <c r="L119" s="421">
        <f>G119/$L$117</f>
        <v>0.79166666666666663</v>
      </c>
      <c r="O119" s="424">
        <f>Ref_A!AE58</f>
        <v>0.46208680555555559</v>
      </c>
      <c r="P119" s="435">
        <f>[2]D4_6!$AG$16</f>
        <v>20317</v>
      </c>
      <c r="Q119" s="436">
        <f>P119/$L$117</f>
        <v>0.70545138888888892</v>
      </c>
    </row>
    <row r="120" spans="1:19" ht="14.4" x14ac:dyDescent="0.2">
      <c r="A120" s="471"/>
      <c r="B120" s="468" t="s">
        <v>358</v>
      </c>
      <c r="C120" s="469"/>
      <c r="D120" s="469"/>
      <c r="E120" s="469"/>
      <c r="F120" s="469"/>
      <c r="G120" s="10"/>
      <c r="H120" s="418"/>
      <c r="L120" s="422"/>
      <c r="O120" s="422"/>
      <c r="P120" s="431"/>
      <c r="Q120" s="432"/>
    </row>
    <row r="121" spans="1:19" ht="14.4" x14ac:dyDescent="0.2">
      <c r="A121" s="470" t="s">
        <v>368</v>
      </c>
      <c r="B121" s="472" t="s">
        <v>364</v>
      </c>
      <c r="C121" s="473"/>
      <c r="D121" s="473"/>
      <c r="E121" s="473"/>
      <c r="F121" s="473"/>
      <c r="G121" s="439">
        <v>18400</v>
      </c>
      <c r="H121" s="417" t="s">
        <v>363</v>
      </c>
      <c r="L121" s="421">
        <f>G121/$L$117</f>
        <v>0.63888888888888884</v>
      </c>
      <c r="O121" s="424">
        <f>Ref_A!AE70</f>
        <v>0.59076649305555562</v>
      </c>
      <c r="P121" s="435">
        <f>[2]D4_6!$AG$82</f>
        <v>13397</v>
      </c>
      <c r="Q121" s="436">
        <f>P121/$L$117</f>
        <v>0.46517361111111111</v>
      </c>
    </row>
    <row r="122" spans="1:19" ht="14.4" x14ac:dyDescent="0.2">
      <c r="A122" s="471"/>
      <c r="B122" s="466" t="s">
        <v>359</v>
      </c>
      <c r="C122" s="467"/>
      <c r="D122" s="467"/>
      <c r="E122" s="467"/>
      <c r="F122" s="467"/>
      <c r="G122" s="440"/>
      <c r="H122" s="407"/>
      <c r="L122" s="422"/>
      <c r="O122" s="422"/>
      <c r="P122" s="433"/>
      <c r="Q122" s="434"/>
    </row>
    <row r="123" spans="1:19" ht="14.4" x14ac:dyDescent="0.2">
      <c r="A123" s="470" t="s">
        <v>369</v>
      </c>
      <c r="B123" s="472" t="s">
        <v>365</v>
      </c>
      <c r="C123" s="473"/>
      <c r="D123" s="473"/>
      <c r="E123" s="473"/>
      <c r="F123" s="473"/>
      <c r="G123" s="441">
        <f>AVERAGE(I123,K123)</f>
        <v>26200</v>
      </c>
      <c r="H123" s="419" t="s">
        <v>363</v>
      </c>
      <c r="I123" s="420">
        <v>24300</v>
      </c>
      <c r="J123" s="206" t="s">
        <v>371</v>
      </c>
      <c r="K123" s="423">
        <v>28100</v>
      </c>
      <c r="L123" s="421">
        <f>G123/$L$117</f>
        <v>0.90972222222222221</v>
      </c>
      <c r="O123" s="424">
        <f>Ref_A!AE70</f>
        <v>0.59076649305555562</v>
      </c>
      <c r="P123" s="437">
        <f>[2]D7_9!$AG$65</f>
        <v>19230</v>
      </c>
      <c r="Q123" s="438">
        <f>P123/$L$117</f>
        <v>0.66770833333333335</v>
      </c>
    </row>
    <row r="124" spans="1:19" ht="14.4" x14ac:dyDescent="0.2">
      <c r="A124" s="471"/>
      <c r="B124" s="466" t="s">
        <v>360</v>
      </c>
      <c r="C124" s="467"/>
      <c r="D124" s="467"/>
      <c r="E124" s="467"/>
      <c r="F124" s="467"/>
      <c r="G124" s="440"/>
      <c r="H124" s="407"/>
      <c r="L124" s="422"/>
      <c r="O124" s="422"/>
      <c r="P124" s="433"/>
      <c r="Q124" s="434"/>
    </row>
    <row r="125" spans="1:19" ht="14.4" x14ac:dyDescent="0.2">
      <c r="A125" s="470" t="s">
        <v>370</v>
      </c>
      <c r="B125" s="468" t="s">
        <v>366</v>
      </c>
      <c r="C125" s="469"/>
      <c r="D125" s="469"/>
      <c r="E125" s="469"/>
      <c r="F125" s="469"/>
      <c r="G125" s="442">
        <v>26000</v>
      </c>
      <c r="H125" s="418" t="s">
        <v>363</v>
      </c>
      <c r="L125" s="421">
        <f>G125/$L$117</f>
        <v>0.90277777777777779</v>
      </c>
      <c r="O125" s="424">
        <f>Ref_A!AE82</f>
        <v>0.57314539930555564</v>
      </c>
      <c r="P125" s="437">
        <f>[2]D10_11!$AG$65</f>
        <v>23210</v>
      </c>
      <c r="Q125" s="438">
        <f>P125/$L$117</f>
        <v>0.80590277777777775</v>
      </c>
    </row>
    <row r="126" spans="1:19" ht="14.4" x14ac:dyDescent="0.2">
      <c r="A126" s="471"/>
      <c r="B126" s="466" t="s">
        <v>361</v>
      </c>
      <c r="C126" s="467"/>
      <c r="D126" s="467"/>
      <c r="E126" s="467"/>
      <c r="F126" s="467"/>
      <c r="G126" s="440"/>
      <c r="H126" s="407"/>
      <c r="L126" s="422"/>
      <c r="O126" s="422"/>
      <c r="P126" s="18"/>
      <c r="Q126" s="21"/>
    </row>
    <row r="129" spans="2:3" x14ac:dyDescent="0.2">
      <c r="B129" s="8" t="s">
        <v>383</v>
      </c>
      <c r="C129" s="9" t="s">
        <v>379</v>
      </c>
    </row>
    <row r="130" spans="2:3" x14ac:dyDescent="0.2">
      <c r="C130" s="12" t="s">
        <v>380</v>
      </c>
    </row>
    <row r="131" spans="2:3" x14ac:dyDescent="0.2">
      <c r="C131" s="12" t="s">
        <v>381</v>
      </c>
    </row>
    <row r="132" spans="2:3" x14ac:dyDescent="0.2">
      <c r="B132" s="20"/>
      <c r="C132" s="21" t="s">
        <v>382</v>
      </c>
    </row>
  </sheetData>
  <mergeCells count="33">
    <mergeCell ref="T14:T16"/>
    <mergeCell ref="U15:U16"/>
    <mergeCell ref="V15:V16"/>
    <mergeCell ref="W15:W16"/>
    <mergeCell ref="R17:S18"/>
    <mergeCell ref="T17:T18"/>
    <mergeCell ref="U17:U18"/>
    <mergeCell ref="V17:V18"/>
    <mergeCell ref="W17:W18"/>
    <mergeCell ref="U14:W14"/>
    <mergeCell ref="V21:V22"/>
    <mergeCell ref="W21:W22"/>
    <mergeCell ref="T19:T20"/>
    <mergeCell ref="U19:U20"/>
    <mergeCell ref="R21:S22"/>
    <mergeCell ref="R19:S20"/>
    <mergeCell ref="V19:V20"/>
    <mergeCell ref="W19:W20"/>
    <mergeCell ref="T21:T22"/>
    <mergeCell ref="U21:U22"/>
    <mergeCell ref="P118:Q118"/>
    <mergeCell ref="B124:F124"/>
    <mergeCell ref="B125:F125"/>
    <mergeCell ref="B126:F126"/>
    <mergeCell ref="A119:A120"/>
    <mergeCell ref="A121:A122"/>
    <mergeCell ref="A123:A124"/>
    <mergeCell ref="A125:A126"/>
    <mergeCell ref="B119:F119"/>
    <mergeCell ref="B120:F120"/>
    <mergeCell ref="B121:F121"/>
    <mergeCell ref="B122:F122"/>
    <mergeCell ref="B123:F123"/>
  </mergeCells>
  <phoneticPr fontId="4"/>
  <hyperlinks>
    <hyperlink ref="S2" r:id="rId1" xr:uid="{00000000-0004-0000-0100-000000000000}"/>
    <hyperlink ref="W93" r:id="rId2" display="都市計画道路の見直しガイドライン　北海道　建設部　平成19/2007年2月" xr:uid="{00000000-0004-0000-0100-000001000000}"/>
    <hyperlink ref="AA77:AD77" r:id="rId3" display="https://ja.wikipedia.org/wiki/混雑度" xr:uid="{00000000-0004-0000-0100-000002000000}"/>
    <hyperlink ref="A118:D118" r:id="rId4" location="CityConv50A3" display="３　環状通未整備の交通量推計について" xr:uid="{00000000-0004-0000-0100-000003000000}"/>
    <hyperlink ref="S2:Z2" r:id="rId5" display="https://main-omega.ssl-lolipop.jp/sapp/GrbdSmmry/Drnd_TrafficData/TrafficSys_DB9991.pdf" xr:uid="{00000000-0004-0000-0100-000004000000}"/>
  </hyperlinks>
  <printOptions horizontalCentered="1" verticalCentered="1"/>
  <pageMargins left="0" right="0" top="0" bottom="0" header="0.31496062992125984" footer="0.31496062992125984"/>
  <pageSetup paperSize="9" scale="37" fitToHeight="3" orientation="portrait" horizontalDpi="1200" verticalDpi="1200" r:id="rId6"/>
  <ignoredErrors>
    <ignoredError sqref="C129:C132" numberStoredAsText="1"/>
  </ignoredErrors>
  <drawing r:id="rId7"/>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S323"/>
  <sheetViews>
    <sheetView zoomScale="59" zoomScaleNormal="59" workbookViewId="0"/>
  </sheetViews>
  <sheetFormatPr defaultRowHeight="13.2" x14ac:dyDescent="0.2"/>
  <cols>
    <col min="1" max="1" width="13.77734375" customWidth="1"/>
    <col min="2" max="2" width="10.88671875" customWidth="1"/>
    <col min="6" max="6" width="10.6640625" customWidth="1"/>
    <col min="7" max="7" width="10.77734375" customWidth="1"/>
    <col min="8" max="8" width="11.109375" customWidth="1"/>
    <col min="9" max="9" width="11" customWidth="1"/>
    <col min="17" max="17" width="3.21875" customWidth="1"/>
    <col min="18" max="18" width="3.109375" customWidth="1"/>
  </cols>
  <sheetData>
    <row r="1" spans="1:19" ht="23.25" customHeight="1" thickTop="1" x14ac:dyDescent="0.2">
      <c r="A1" s="1" t="s">
        <v>0</v>
      </c>
      <c r="B1" s="2"/>
      <c r="C1" s="2"/>
      <c r="D1" s="3" t="s">
        <v>1</v>
      </c>
      <c r="E1" s="4" t="s">
        <v>2</v>
      </c>
      <c r="F1" s="5"/>
      <c r="G1" s="2" t="s">
        <v>41</v>
      </c>
      <c r="H1" s="2"/>
      <c r="I1" s="2" t="s">
        <v>42</v>
      </c>
      <c r="J1" s="2"/>
      <c r="K1" s="2"/>
      <c r="L1" s="2"/>
      <c r="M1" s="2"/>
      <c r="N1" s="2"/>
      <c r="O1" s="2"/>
      <c r="P1" s="6"/>
    </row>
    <row r="2" spans="1:19" ht="13.05" x14ac:dyDescent="0.2">
      <c r="A2" s="7"/>
      <c r="B2" s="8"/>
      <c r="C2" s="8"/>
      <c r="D2" s="8"/>
      <c r="E2" s="8"/>
      <c r="F2" s="8"/>
      <c r="G2" s="8"/>
      <c r="H2" s="8"/>
      <c r="I2" s="8"/>
      <c r="J2" s="8"/>
      <c r="K2" s="8"/>
      <c r="L2" s="8"/>
      <c r="M2" s="8"/>
      <c r="N2" s="8"/>
      <c r="O2" s="8"/>
      <c r="P2" s="9"/>
    </row>
    <row r="3" spans="1:19" x14ac:dyDescent="0.2">
      <c r="A3" s="10" t="s">
        <v>3</v>
      </c>
      <c r="B3" s="11"/>
      <c r="P3" s="12"/>
    </row>
    <row r="4" spans="1:19" x14ac:dyDescent="0.2">
      <c r="A4" s="13" t="s">
        <v>4</v>
      </c>
      <c r="B4" s="14" t="s">
        <v>5</v>
      </c>
      <c r="C4" s="15" t="s">
        <v>6</v>
      </c>
      <c r="D4" s="8"/>
      <c r="E4" s="8"/>
      <c r="F4" s="8"/>
      <c r="G4" s="9"/>
      <c r="P4" s="12"/>
    </row>
    <row r="5" spans="1:19" x14ac:dyDescent="0.2">
      <c r="A5" s="13"/>
      <c r="B5" s="16" t="s">
        <v>7</v>
      </c>
      <c r="C5" s="11" t="s">
        <v>8</v>
      </c>
      <c r="G5" s="12"/>
      <c r="P5" s="12"/>
    </row>
    <row r="6" spans="1:19" x14ac:dyDescent="0.2">
      <c r="A6" s="17"/>
      <c r="B6" s="18"/>
      <c r="C6" s="19" t="s">
        <v>9</v>
      </c>
      <c r="D6" s="20"/>
      <c r="E6" s="20"/>
      <c r="F6" s="20"/>
      <c r="G6" s="21"/>
      <c r="P6" s="12"/>
    </row>
    <row r="7" spans="1:19" x14ac:dyDescent="0.2">
      <c r="A7" s="13" t="s">
        <v>4</v>
      </c>
      <c r="B7" s="22" t="s">
        <v>40</v>
      </c>
      <c r="C7" s="23"/>
      <c r="D7" s="23"/>
      <c r="E7" s="23"/>
      <c r="F7" s="24"/>
      <c r="G7" s="25"/>
      <c r="P7" s="12"/>
    </row>
    <row r="8" spans="1:19" x14ac:dyDescent="0.2">
      <c r="A8" s="13" t="s">
        <v>4</v>
      </c>
      <c r="B8" s="26" t="s">
        <v>10</v>
      </c>
      <c r="C8" s="24"/>
      <c r="D8" s="24"/>
      <c r="E8" s="24"/>
      <c r="F8" s="24"/>
      <c r="G8" s="25"/>
      <c r="P8" s="12"/>
    </row>
    <row r="9" spans="1:19" x14ac:dyDescent="0.2">
      <c r="A9" s="13" t="s">
        <v>4</v>
      </c>
      <c r="B9" s="26" t="s">
        <v>11</v>
      </c>
      <c r="C9" s="24"/>
      <c r="D9" s="24"/>
      <c r="E9" s="24"/>
      <c r="F9" s="24"/>
      <c r="G9" s="25"/>
      <c r="P9" s="12"/>
    </row>
    <row r="10" spans="1:19" x14ac:dyDescent="0.2">
      <c r="A10" s="13" t="s">
        <v>4</v>
      </c>
      <c r="B10" s="26" t="s">
        <v>12</v>
      </c>
      <c r="C10" s="24"/>
      <c r="D10" s="24"/>
      <c r="E10" s="24"/>
      <c r="F10" s="24"/>
      <c r="G10" s="25"/>
      <c r="P10" s="12"/>
    </row>
    <row r="11" spans="1:19" x14ac:dyDescent="0.2">
      <c r="A11" s="13" t="s">
        <v>4</v>
      </c>
      <c r="B11" s="26" t="s">
        <v>13</v>
      </c>
      <c r="C11" s="24"/>
      <c r="D11" s="24"/>
      <c r="E11" s="24"/>
      <c r="F11" s="24"/>
      <c r="G11" s="25"/>
      <c r="P11" s="12"/>
    </row>
    <row r="12" spans="1:19" ht="13.8" thickBot="1" x14ac:dyDescent="0.25">
      <c r="A12" s="13" t="s">
        <v>4</v>
      </c>
      <c r="B12" s="14" t="s">
        <v>14</v>
      </c>
      <c r="C12" s="8"/>
      <c r="D12" s="24"/>
      <c r="E12" s="24"/>
      <c r="F12" s="24"/>
      <c r="G12" s="25"/>
      <c r="P12" s="12"/>
    </row>
    <row r="13" spans="1:19" ht="23.25" customHeight="1" thickBot="1" x14ac:dyDescent="0.25">
      <c r="A13" s="27" t="s">
        <v>15</v>
      </c>
      <c r="B13" s="28" t="s">
        <v>16</v>
      </c>
      <c r="C13" s="29"/>
      <c r="D13" s="30" t="s">
        <v>17</v>
      </c>
      <c r="E13" s="30" t="s">
        <v>18</v>
      </c>
      <c r="F13" s="30" t="s">
        <v>19</v>
      </c>
      <c r="G13" s="405" t="s">
        <v>20</v>
      </c>
      <c r="H13" s="31" t="s">
        <v>21</v>
      </c>
      <c r="I13" s="31" t="s">
        <v>22</v>
      </c>
      <c r="J13" s="31" t="s">
        <v>23</v>
      </c>
      <c r="P13" s="12"/>
    </row>
    <row r="14" spans="1:19" ht="22.5" customHeight="1" x14ac:dyDescent="0.2">
      <c r="A14" s="27" t="s">
        <v>15</v>
      </c>
      <c r="B14" s="32" t="s">
        <v>24</v>
      </c>
      <c r="D14" s="32" t="s">
        <v>184</v>
      </c>
      <c r="E14" s="11"/>
      <c r="F14" s="11"/>
      <c r="P14" s="12"/>
    </row>
    <row r="15" spans="1:19" ht="28.5" customHeight="1" x14ac:dyDescent="0.2">
      <c r="A15" s="27" t="s">
        <v>15</v>
      </c>
      <c r="B15" s="32" t="s">
        <v>183</v>
      </c>
      <c r="C15" s="20"/>
      <c r="D15" s="20"/>
      <c r="E15" s="20"/>
      <c r="F15" s="20"/>
      <c r="G15" s="20"/>
      <c r="H15" s="20"/>
      <c r="I15" s="20"/>
      <c r="J15" s="20"/>
      <c r="K15" s="20"/>
      <c r="L15" s="20"/>
      <c r="M15" s="20"/>
      <c r="N15" s="20"/>
      <c r="O15" s="20"/>
      <c r="P15" s="21"/>
    </row>
    <row r="16" spans="1:19" ht="13.5" thickBot="1" x14ac:dyDescent="0.25">
      <c r="A16" s="33"/>
      <c r="S16" s="33"/>
    </row>
    <row r="17" spans="1:1" ht="17.399999999999999" thickTop="1" thickBot="1" x14ac:dyDescent="0.25">
      <c r="A17" s="34" t="s">
        <v>25</v>
      </c>
    </row>
    <row r="18" spans="1:1" ht="13.8" thickTop="1" x14ac:dyDescent="0.2">
      <c r="A18" s="35" t="s">
        <v>26</v>
      </c>
    </row>
    <row r="19" spans="1:1" x14ac:dyDescent="0.2">
      <c r="A19" s="35" t="s">
        <v>27</v>
      </c>
    </row>
    <row r="20" spans="1:1" ht="13.05" x14ac:dyDescent="0.2">
      <c r="A20" s="33"/>
    </row>
    <row r="21" spans="1:1" ht="13.05" x14ac:dyDescent="0.2">
      <c r="A21" s="33"/>
    </row>
    <row r="22" spans="1:1" ht="13.05" x14ac:dyDescent="0.2">
      <c r="A22" s="33"/>
    </row>
    <row r="23" spans="1:1" ht="13.05" x14ac:dyDescent="0.2">
      <c r="A23" s="33"/>
    </row>
    <row r="24" spans="1:1" ht="13.05" x14ac:dyDescent="0.2">
      <c r="A24" s="33"/>
    </row>
    <row r="25" spans="1:1" ht="13.05" x14ac:dyDescent="0.2">
      <c r="A25" s="33"/>
    </row>
    <row r="26" spans="1:1" ht="13.05" x14ac:dyDescent="0.2">
      <c r="A26" s="33"/>
    </row>
    <row r="27" spans="1:1" ht="13.05" x14ac:dyDescent="0.2">
      <c r="A27" s="33"/>
    </row>
    <row r="28" spans="1:1" ht="13.05" x14ac:dyDescent="0.2">
      <c r="A28" s="33"/>
    </row>
    <row r="29" spans="1:1" ht="13.05" x14ac:dyDescent="0.2">
      <c r="A29" s="33"/>
    </row>
    <row r="30" spans="1:1" ht="13.05" x14ac:dyDescent="0.2">
      <c r="A30" s="33"/>
    </row>
    <row r="31" spans="1:1" ht="13.05" x14ac:dyDescent="0.2">
      <c r="A31" s="33"/>
    </row>
    <row r="32" spans="1:1" ht="13.05" x14ac:dyDescent="0.2">
      <c r="A32" s="33"/>
    </row>
    <row r="33" spans="1:1" ht="13.05" x14ac:dyDescent="0.2">
      <c r="A33" s="33"/>
    </row>
    <row r="34" spans="1:1" ht="13.05" x14ac:dyDescent="0.2">
      <c r="A34" s="33"/>
    </row>
    <row r="35" spans="1:1" x14ac:dyDescent="0.2">
      <c r="A35" s="33"/>
    </row>
    <row r="36" spans="1:1" x14ac:dyDescent="0.2">
      <c r="A36" s="33"/>
    </row>
    <row r="37" spans="1:1" x14ac:dyDescent="0.2">
      <c r="A37" s="33"/>
    </row>
    <row r="38" spans="1:1" x14ac:dyDescent="0.2">
      <c r="A38" s="33"/>
    </row>
    <row r="39" spans="1:1" x14ac:dyDescent="0.2">
      <c r="A39" s="33"/>
    </row>
    <row r="40" spans="1:1" x14ac:dyDescent="0.2">
      <c r="A40" s="33"/>
    </row>
    <row r="41" spans="1:1" x14ac:dyDescent="0.2">
      <c r="A41" s="33"/>
    </row>
    <row r="42" spans="1:1" x14ac:dyDescent="0.2">
      <c r="A42" s="33"/>
    </row>
    <row r="43" spans="1:1" ht="13.8" thickBot="1" x14ac:dyDescent="0.25">
      <c r="A43" s="33"/>
    </row>
    <row r="44" spans="1:1" ht="17.399999999999999" thickTop="1" thickBot="1" x14ac:dyDescent="0.25">
      <c r="A44" s="34" t="s">
        <v>28</v>
      </c>
    </row>
    <row r="45" spans="1:1" ht="13.8" thickTop="1" x14ac:dyDescent="0.2">
      <c r="A45" s="35" t="str">
        <f>A18</f>
        <v>環状道</v>
      </c>
    </row>
    <row r="46" spans="1:1" x14ac:dyDescent="0.2">
      <c r="A46" s="35" t="str">
        <f>A19</f>
        <v>南１９条</v>
      </c>
    </row>
    <row r="47" spans="1:1" x14ac:dyDescent="0.2">
      <c r="A47" s="33"/>
    </row>
    <row r="48" spans="1:1" x14ac:dyDescent="0.2">
      <c r="A48" s="33"/>
    </row>
    <row r="49" spans="1:1" x14ac:dyDescent="0.2">
      <c r="A49" s="33"/>
    </row>
    <row r="50" spans="1:1" x14ac:dyDescent="0.2">
      <c r="A50" s="33"/>
    </row>
    <row r="51" spans="1:1" x14ac:dyDescent="0.2">
      <c r="A51" s="33"/>
    </row>
    <row r="52" spans="1:1" x14ac:dyDescent="0.2">
      <c r="A52" s="33"/>
    </row>
    <row r="53" spans="1:1" x14ac:dyDescent="0.2">
      <c r="A53" s="33"/>
    </row>
    <row r="54" spans="1:1" x14ac:dyDescent="0.2">
      <c r="A54" s="33"/>
    </row>
    <row r="55" spans="1:1" x14ac:dyDescent="0.2">
      <c r="A55" s="33"/>
    </row>
    <row r="56" spans="1:1" x14ac:dyDescent="0.2">
      <c r="A56" s="33"/>
    </row>
    <row r="57" spans="1:1" x14ac:dyDescent="0.2">
      <c r="A57" s="33"/>
    </row>
    <row r="58" spans="1:1" x14ac:dyDescent="0.2">
      <c r="A58" s="33"/>
    </row>
    <row r="59" spans="1:1" x14ac:dyDescent="0.2">
      <c r="A59" s="33"/>
    </row>
    <row r="60" spans="1:1" x14ac:dyDescent="0.2">
      <c r="A60" s="33"/>
    </row>
    <row r="61" spans="1:1" x14ac:dyDescent="0.2">
      <c r="A61" s="33"/>
    </row>
    <row r="62" spans="1:1" x14ac:dyDescent="0.2">
      <c r="A62" s="33"/>
    </row>
    <row r="63" spans="1:1" ht="13.5" customHeight="1" thickBot="1" x14ac:dyDescent="0.25">
      <c r="A63" s="33"/>
    </row>
    <row r="64" spans="1:1" ht="17.399999999999999" thickTop="1" thickBot="1" x14ac:dyDescent="0.25">
      <c r="A64" s="34" t="s">
        <v>29</v>
      </c>
    </row>
    <row r="65" spans="1:1" ht="13.8" thickTop="1" x14ac:dyDescent="0.2">
      <c r="A65" s="35" t="str">
        <f>A45</f>
        <v>環状道</v>
      </c>
    </row>
    <row r="66" spans="1:1" x14ac:dyDescent="0.2">
      <c r="A66" s="35" t="str">
        <f>A46</f>
        <v>南１９条</v>
      </c>
    </row>
    <row r="67" spans="1:1" x14ac:dyDescent="0.2">
      <c r="A67" s="33"/>
    </row>
    <row r="68" spans="1:1" x14ac:dyDescent="0.2">
      <c r="A68" s="33"/>
    </row>
    <row r="69" spans="1:1" x14ac:dyDescent="0.2">
      <c r="A69" s="33"/>
    </row>
    <row r="70" spans="1:1" x14ac:dyDescent="0.2">
      <c r="A70" s="33"/>
    </row>
    <row r="71" spans="1:1" x14ac:dyDescent="0.2">
      <c r="A71" s="33"/>
    </row>
    <row r="72" spans="1:1" x14ac:dyDescent="0.2">
      <c r="A72" s="33"/>
    </row>
    <row r="73" spans="1:1" x14ac:dyDescent="0.2">
      <c r="A73" s="33"/>
    </row>
    <row r="74" spans="1:1" x14ac:dyDescent="0.2">
      <c r="A74" s="33"/>
    </row>
    <row r="75" spans="1:1" x14ac:dyDescent="0.2">
      <c r="A75" s="33"/>
    </row>
    <row r="76" spans="1:1" x14ac:dyDescent="0.2">
      <c r="A76" s="33"/>
    </row>
    <row r="77" spans="1:1" x14ac:dyDescent="0.2">
      <c r="A77" s="33"/>
    </row>
    <row r="78" spans="1:1" x14ac:dyDescent="0.2">
      <c r="A78" s="33"/>
    </row>
    <row r="79" spans="1:1" x14ac:dyDescent="0.2">
      <c r="A79" s="33"/>
    </row>
    <row r="80" spans="1:1" x14ac:dyDescent="0.2">
      <c r="A80" s="33"/>
    </row>
    <row r="81" spans="1:1" x14ac:dyDescent="0.2">
      <c r="A81" s="33"/>
    </row>
    <row r="82" spans="1:1" x14ac:dyDescent="0.2">
      <c r="A82" s="33"/>
    </row>
    <row r="83" spans="1:1" ht="13.8" thickBot="1" x14ac:dyDescent="0.25">
      <c r="A83" s="33"/>
    </row>
    <row r="84" spans="1:1" ht="17.399999999999999" thickTop="1" thickBot="1" x14ac:dyDescent="0.25">
      <c r="A84" s="34" t="s">
        <v>30</v>
      </c>
    </row>
    <row r="85" spans="1:1" ht="13.8" thickTop="1" x14ac:dyDescent="0.2">
      <c r="A85" s="35" t="s">
        <v>26</v>
      </c>
    </row>
    <row r="86" spans="1:1" x14ac:dyDescent="0.2">
      <c r="A86" s="35" t="s">
        <v>31</v>
      </c>
    </row>
    <row r="87" spans="1:1" x14ac:dyDescent="0.2">
      <c r="A87" s="33"/>
    </row>
    <row r="88" spans="1:1" x14ac:dyDescent="0.2">
      <c r="A88" s="33"/>
    </row>
    <row r="89" spans="1:1" x14ac:dyDescent="0.2">
      <c r="A89" s="33"/>
    </row>
    <row r="90" spans="1:1" x14ac:dyDescent="0.2">
      <c r="A90" s="33"/>
    </row>
    <row r="91" spans="1:1" x14ac:dyDescent="0.2">
      <c r="A91" s="33"/>
    </row>
    <row r="92" spans="1:1" x14ac:dyDescent="0.2">
      <c r="A92" s="33"/>
    </row>
    <row r="93" spans="1:1" x14ac:dyDescent="0.2">
      <c r="A93" s="33"/>
    </row>
    <row r="94" spans="1:1" x14ac:dyDescent="0.2">
      <c r="A94" s="33"/>
    </row>
    <row r="95" spans="1:1" x14ac:dyDescent="0.2">
      <c r="A95" s="33"/>
    </row>
    <row r="96" spans="1:1" x14ac:dyDescent="0.2">
      <c r="A96" s="33"/>
    </row>
    <row r="97" spans="1:1" x14ac:dyDescent="0.2">
      <c r="A97" s="33"/>
    </row>
    <row r="98" spans="1:1" x14ac:dyDescent="0.2">
      <c r="A98" s="33"/>
    </row>
    <row r="99" spans="1:1" x14ac:dyDescent="0.2">
      <c r="A99" s="33"/>
    </row>
    <row r="100" spans="1:1" x14ac:dyDescent="0.2">
      <c r="A100" s="33"/>
    </row>
    <row r="101" spans="1:1" x14ac:dyDescent="0.2">
      <c r="A101" s="33"/>
    </row>
    <row r="102" spans="1:1" x14ac:dyDescent="0.2">
      <c r="A102" s="33"/>
    </row>
    <row r="103" spans="1:1" x14ac:dyDescent="0.2">
      <c r="A103" s="33"/>
    </row>
    <row r="104" spans="1:1" x14ac:dyDescent="0.2">
      <c r="A104" s="33"/>
    </row>
    <row r="105" spans="1:1" x14ac:dyDescent="0.2">
      <c r="A105" s="33"/>
    </row>
    <row r="106" spans="1:1" x14ac:dyDescent="0.2">
      <c r="A106" s="33"/>
    </row>
    <row r="107" spans="1:1" x14ac:dyDescent="0.2">
      <c r="A107" s="33"/>
    </row>
    <row r="108" spans="1:1" x14ac:dyDescent="0.2">
      <c r="A108" s="33"/>
    </row>
    <row r="109" spans="1:1" x14ac:dyDescent="0.2">
      <c r="A109" s="33"/>
    </row>
    <row r="110" spans="1:1" x14ac:dyDescent="0.2">
      <c r="A110" s="33"/>
    </row>
    <row r="111" spans="1:1" x14ac:dyDescent="0.2">
      <c r="A111" s="33"/>
    </row>
    <row r="112" spans="1:1" x14ac:dyDescent="0.2">
      <c r="A112" s="33"/>
    </row>
    <row r="113" spans="1:1" x14ac:dyDescent="0.2">
      <c r="A113" s="33"/>
    </row>
    <row r="114" spans="1:1" ht="13.8" thickBot="1" x14ac:dyDescent="0.25">
      <c r="A114" s="33"/>
    </row>
    <row r="115" spans="1:1" ht="17.399999999999999" thickTop="1" thickBot="1" x14ac:dyDescent="0.25">
      <c r="A115" s="36" t="s">
        <v>32</v>
      </c>
    </row>
    <row r="116" spans="1:1" ht="13.8" thickTop="1" x14ac:dyDescent="0.2">
      <c r="A116" s="35" t="s">
        <v>33</v>
      </c>
    </row>
    <row r="117" spans="1:1" x14ac:dyDescent="0.2">
      <c r="A117" s="33"/>
    </row>
    <row r="118" spans="1:1" x14ac:dyDescent="0.2">
      <c r="A118" s="33"/>
    </row>
    <row r="119" spans="1:1" x14ac:dyDescent="0.2">
      <c r="A119" s="33"/>
    </row>
    <row r="120" spans="1:1" x14ac:dyDescent="0.2">
      <c r="A120" s="33"/>
    </row>
    <row r="121" spans="1:1" x14ac:dyDescent="0.2">
      <c r="A121" s="33"/>
    </row>
    <row r="122" spans="1:1" x14ac:dyDescent="0.2">
      <c r="A122" s="33"/>
    </row>
    <row r="123" spans="1:1" x14ac:dyDescent="0.2">
      <c r="A123" s="33"/>
    </row>
    <row r="124" spans="1:1" x14ac:dyDescent="0.2">
      <c r="A124" s="33"/>
    </row>
    <row r="125" spans="1:1" x14ac:dyDescent="0.2">
      <c r="A125" s="33"/>
    </row>
    <row r="126" spans="1:1" x14ac:dyDescent="0.2">
      <c r="A126" s="33"/>
    </row>
    <row r="127" spans="1:1" x14ac:dyDescent="0.2">
      <c r="A127" s="33"/>
    </row>
    <row r="128" spans="1:1" x14ac:dyDescent="0.2">
      <c r="A128" s="33"/>
    </row>
    <row r="129" spans="1:1" x14ac:dyDescent="0.2">
      <c r="A129" s="33"/>
    </row>
    <row r="130" spans="1:1" x14ac:dyDescent="0.2">
      <c r="A130" s="33"/>
    </row>
    <row r="131" spans="1:1" x14ac:dyDescent="0.2">
      <c r="A131" s="33"/>
    </row>
    <row r="132" spans="1:1" x14ac:dyDescent="0.2">
      <c r="A132" s="33"/>
    </row>
    <row r="133" spans="1:1" x14ac:dyDescent="0.2">
      <c r="A133" s="33"/>
    </row>
    <row r="134" spans="1:1" x14ac:dyDescent="0.2">
      <c r="A134" s="33"/>
    </row>
    <row r="135" spans="1:1" x14ac:dyDescent="0.2">
      <c r="A135" s="33"/>
    </row>
    <row r="136" spans="1:1" x14ac:dyDescent="0.2">
      <c r="A136" s="33"/>
    </row>
    <row r="137" spans="1:1" x14ac:dyDescent="0.2">
      <c r="A137" s="33"/>
    </row>
    <row r="138" spans="1:1" x14ac:dyDescent="0.2">
      <c r="A138" s="33"/>
    </row>
    <row r="139" spans="1:1" x14ac:dyDescent="0.2">
      <c r="A139" s="33"/>
    </row>
    <row r="140" spans="1:1" x14ac:dyDescent="0.2">
      <c r="A140" s="33"/>
    </row>
    <row r="141" spans="1:1" x14ac:dyDescent="0.2">
      <c r="A141" s="33"/>
    </row>
    <row r="142" spans="1:1" x14ac:dyDescent="0.2">
      <c r="A142" s="33"/>
    </row>
    <row r="143" spans="1:1" x14ac:dyDescent="0.2">
      <c r="A143" s="33"/>
    </row>
    <row r="144" spans="1:1" ht="13.8" thickBot="1" x14ac:dyDescent="0.25">
      <c r="A144" s="33"/>
    </row>
    <row r="145" spans="1:18" ht="17.399999999999999" thickTop="1" thickBot="1" x14ac:dyDescent="0.25">
      <c r="A145" s="36" t="s">
        <v>34</v>
      </c>
    </row>
    <row r="146" spans="1:18" ht="13.8" thickTop="1" x14ac:dyDescent="0.2">
      <c r="A146" s="35" t="s">
        <v>33</v>
      </c>
      <c r="R146" t="s">
        <v>35</v>
      </c>
    </row>
    <row r="147" spans="1:18" x14ac:dyDescent="0.2">
      <c r="A147" s="33"/>
      <c r="R147" t="s">
        <v>36</v>
      </c>
    </row>
    <row r="148" spans="1:18" x14ac:dyDescent="0.2">
      <c r="A148" s="33"/>
      <c r="R148" t="s">
        <v>37</v>
      </c>
    </row>
    <row r="149" spans="1:18" x14ac:dyDescent="0.2">
      <c r="A149" s="33"/>
      <c r="R149" t="s">
        <v>38</v>
      </c>
    </row>
    <row r="150" spans="1:18" x14ac:dyDescent="0.2">
      <c r="A150" s="33"/>
    </row>
    <row r="151" spans="1:18" x14ac:dyDescent="0.2">
      <c r="A151" s="33"/>
    </row>
    <row r="152" spans="1:18" x14ac:dyDescent="0.2">
      <c r="A152" s="33"/>
    </row>
    <row r="153" spans="1:18" x14ac:dyDescent="0.2">
      <c r="A153" s="33"/>
    </row>
    <row r="154" spans="1:18" x14ac:dyDescent="0.2">
      <c r="A154" s="33"/>
    </row>
    <row r="155" spans="1:18" x14ac:dyDescent="0.2">
      <c r="A155" s="33"/>
    </row>
    <row r="156" spans="1:18" x14ac:dyDescent="0.2">
      <c r="A156" s="33"/>
    </row>
    <row r="157" spans="1:18" x14ac:dyDescent="0.2">
      <c r="A157" s="33"/>
    </row>
    <row r="158" spans="1:18" x14ac:dyDescent="0.2">
      <c r="A158" s="33"/>
    </row>
    <row r="159" spans="1:18" x14ac:dyDescent="0.2">
      <c r="A159" s="33"/>
    </row>
    <row r="160" spans="1:18" x14ac:dyDescent="0.2">
      <c r="A160" s="33"/>
    </row>
    <row r="161" spans="1:1" x14ac:dyDescent="0.2">
      <c r="A161" s="33"/>
    </row>
    <row r="162" spans="1:1" x14ac:dyDescent="0.2">
      <c r="A162" s="33"/>
    </row>
    <row r="163" spans="1:1" x14ac:dyDescent="0.2">
      <c r="A163" s="33"/>
    </row>
    <row r="164" spans="1:1" x14ac:dyDescent="0.2">
      <c r="A164" s="33"/>
    </row>
    <row r="165" spans="1:1" x14ac:dyDescent="0.2">
      <c r="A165" s="33"/>
    </row>
    <row r="166" spans="1:1" x14ac:dyDescent="0.2">
      <c r="A166" s="33"/>
    </row>
    <row r="167" spans="1:1" x14ac:dyDescent="0.2">
      <c r="A167" s="33"/>
    </row>
    <row r="168" spans="1:1" ht="16.2" x14ac:dyDescent="0.2">
      <c r="A168" s="37" t="s">
        <v>39</v>
      </c>
    </row>
    <row r="169" spans="1:1" x14ac:dyDescent="0.2">
      <c r="A169" s="35" t="s">
        <v>33</v>
      </c>
    </row>
    <row r="170" spans="1:1" x14ac:dyDescent="0.2">
      <c r="A170" s="33"/>
    </row>
    <row r="171" spans="1:1" x14ac:dyDescent="0.2">
      <c r="A171" s="33"/>
    </row>
    <row r="172" spans="1:1" x14ac:dyDescent="0.2">
      <c r="A172" s="33"/>
    </row>
    <row r="173" spans="1:1" x14ac:dyDescent="0.2">
      <c r="A173" s="33"/>
    </row>
    <row r="174" spans="1:1" x14ac:dyDescent="0.2">
      <c r="A174" s="33"/>
    </row>
    <row r="175" spans="1:1" x14ac:dyDescent="0.2">
      <c r="A175" s="33"/>
    </row>
    <row r="176" spans="1:1" x14ac:dyDescent="0.2">
      <c r="A176" s="33"/>
    </row>
    <row r="177" spans="1:1" x14ac:dyDescent="0.2">
      <c r="A177" s="33"/>
    </row>
    <row r="178" spans="1:1" x14ac:dyDescent="0.2">
      <c r="A178" s="33"/>
    </row>
    <row r="179" spans="1:1" x14ac:dyDescent="0.2">
      <c r="A179" s="33"/>
    </row>
    <row r="180" spans="1:1" x14ac:dyDescent="0.2">
      <c r="A180" s="33"/>
    </row>
    <row r="181" spans="1:1" x14ac:dyDescent="0.2">
      <c r="A181" s="33"/>
    </row>
    <row r="182" spans="1:1" x14ac:dyDescent="0.2">
      <c r="A182" s="33"/>
    </row>
    <row r="183" spans="1:1" x14ac:dyDescent="0.2">
      <c r="A183" s="33"/>
    </row>
    <row r="184" spans="1:1" x14ac:dyDescent="0.2">
      <c r="A184" s="33"/>
    </row>
    <row r="185" spans="1:1" x14ac:dyDescent="0.2">
      <c r="A185" s="33"/>
    </row>
    <row r="186" spans="1:1" x14ac:dyDescent="0.2">
      <c r="A186" s="33"/>
    </row>
    <row r="187" spans="1:1" x14ac:dyDescent="0.2">
      <c r="A187" s="33"/>
    </row>
    <row r="188" spans="1:1" x14ac:dyDescent="0.2">
      <c r="A188" s="33"/>
    </row>
    <row r="189" spans="1:1" x14ac:dyDescent="0.2">
      <c r="A189" s="33"/>
    </row>
    <row r="190" spans="1:1" x14ac:dyDescent="0.2">
      <c r="A190" s="33"/>
    </row>
    <row r="191" spans="1:1" x14ac:dyDescent="0.2">
      <c r="A191" s="33"/>
    </row>
    <row r="192" spans="1:1" x14ac:dyDescent="0.2">
      <c r="A192" s="33"/>
    </row>
    <row r="193" spans="1:1" x14ac:dyDescent="0.2">
      <c r="A193" s="33"/>
    </row>
    <row r="194" spans="1:1" x14ac:dyDescent="0.2">
      <c r="A194" s="33"/>
    </row>
    <row r="195" spans="1:1" x14ac:dyDescent="0.2">
      <c r="A195" s="33"/>
    </row>
    <row r="196" spans="1:1" x14ac:dyDescent="0.2">
      <c r="A196" s="33"/>
    </row>
    <row r="197" spans="1:1" x14ac:dyDescent="0.2">
      <c r="A197" s="33"/>
    </row>
    <row r="198" spans="1:1" x14ac:dyDescent="0.2">
      <c r="A198" s="33"/>
    </row>
    <row r="199" spans="1:1" x14ac:dyDescent="0.2">
      <c r="A199" s="33"/>
    </row>
    <row r="200" spans="1:1" x14ac:dyDescent="0.2">
      <c r="A200" s="33"/>
    </row>
    <row r="201" spans="1:1" x14ac:dyDescent="0.2">
      <c r="A201" s="33"/>
    </row>
    <row r="202" spans="1:1" x14ac:dyDescent="0.2">
      <c r="A202" s="33"/>
    </row>
    <row r="203" spans="1:1" x14ac:dyDescent="0.2">
      <c r="A203" s="33"/>
    </row>
    <row r="204" spans="1:1" x14ac:dyDescent="0.2">
      <c r="A204" s="33"/>
    </row>
    <row r="205" spans="1:1" x14ac:dyDescent="0.2">
      <c r="A205" s="33"/>
    </row>
    <row r="206" spans="1:1" x14ac:dyDescent="0.2">
      <c r="A206" s="33"/>
    </row>
    <row r="207" spans="1:1" x14ac:dyDescent="0.2">
      <c r="A207" s="33"/>
    </row>
    <row r="208" spans="1:1" x14ac:dyDescent="0.2">
      <c r="A208" s="33"/>
    </row>
    <row r="209" spans="1:1" x14ac:dyDescent="0.2">
      <c r="A209" s="33"/>
    </row>
    <row r="210" spans="1:1" x14ac:dyDescent="0.2">
      <c r="A210" s="33"/>
    </row>
    <row r="211" spans="1:1" x14ac:dyDescent="0.2">
      <c r="A211" s="33"/>
    </row>
    <row r="212" spans="1:1" x14ac:dyDescent="0.2">
      <c r="A212" s="33"/>
    </row>
    <row r="213" spans="1:1" x14ac:dyDescent="0.2">
      <c r="A213" s="33"/>
    </row>
    <row r="214" spans="1:1" x14ac:dyDescent="0.2">
      <c r="A214" s="33"/>
    </row>
    <row r="215" spans="1:1" x14ac:dyDescent="0.2">
      <c r="A215" s="33"/>
    </row>
    <row r="216" spans="1:1" x14ac:dyDescent="0.2">
      <c r="A216" s="33"/>
    </row>
    <row r="217" spans="1:1" x14ac:dyDescent="0.2">
      <c r="A217" s="33"/>
    </row>
    <row r="218" spans="1:1" x14ac:dyDescent="0.2">
      <c r="A218" s="33"/>
    </row>
    <row r="219" spans="1:1" x14ac:dyDescent="0.2">
      <c r="A219" s="33"/>
    </row>
    <row r="220" spans="1:1" x14ac:dyDescent="0.2">
      <c r="A220" s="33"/>
    </row>
    <row r="221" spans="1:1" x14ac:dyDescent="0.2">
      <c r="A221" s="33"/>
    </row>
    <row r="222" spans="1:1" x14ac:dyDescent="0.2">
      <c r="A222" s="33"/>
    </row>
    <row r="223" spans="1:1" x14ac:dyDescent="0.2">
      <c r="A223" s="33"/>
    </row>
    <row r="224" spans="1:1" x14ac:dyDescent="0.2">
      <c r="A224" s="33"/>
    </row>
    <row r="225" spans="1:1" x14ac:dyDescent="0.2">
      <c r="A225" s="33"/>
    </row>
    <row r="226" spans="1:1" x14ac:dyDescent="0.2">
      <c r="A226" s="33"/>
    </row>
    <row r="227" spans="1:1" x14ac:dyDescent="0.2">
      <c r="A227" s="33"/>
    </row>
    <row r="228" spans="1:1" x14ac:dyDescent="0.2">
      <c r="A228" s="33"/>
    </row>
    <row r="229" spans="1:1" x14ac:dyDescent="0.2">
      <c r="A229" s="33"/>
    </row>
    <row r="230" spans="1:1" x14ac:dyDescent="0.2">
      <c r="A230" s="33"/>
    </row>
    <row r="231" spans="1:1" x14ac:dyDescent="0.2">
      <c r="A231" s="33"/>
    </row>
    <row r="232" spans="1:1" x14ac:dyDescent="0.2">
      <c r="A232" s="33"/>
    </row>
    <row r="233" spans="1:1" x14ac:dyDescent="0.2">
      <c r="A233" s="33"/>
    </row>
    <row r="234" spans="1:1" x14ac:dyDescent="0.2">
      <c r="A234" s="33"/>
    </row>
    <row r="235" spans="1:1" x14ac:dyDescent="0.2">
      <c r="A235" s="33"/>
    </row>
    <row r="236" spans="1:1" x14ac:dyDescent="0.2">
      <c r="A236" s="33"/>
    </row>
    <row r="237" spans="1:1" x14ac:dyDescent="0.2">
      <c r="A237" s="33"/>
    </row>
    <row r="238" spans="1:1" x14ac:dyDescent="0.2">
      <c r="A238" s="33"/>
    </row>
    <row r="239" spans="1:1" x14ac:dyDescent="0.2">
      <c r="A239" s="33"/>
    </row>
    <row r="240" spans="1:1" x14ac:dyDescent="0.2">
      <c r="A240" s="33"/>
    </row>
    <row r="241" spans="1:1" x14ac:dyDescent="0.2">
      <c r="A241" s="33"/>
    </row>
    <row r="242" spans="1:1" x14ac:dyDescent="0.2">
      <c r="A242" s="33"/>
    </row>
    <row r="243" spans="1:1" x14ac:dyDescent="0.2">
      <c r="A243" s="33"/>
    </row>
    <row r="244" spans="1:1" x14ac:dyDescent="0.2">
      <c r="A244" s="33"/>
    </row>
    <row r="245" spans="1:1" x14ac:dyDescent="0.2">
      <c r="A245" s="33"/>
    </row>
    <row r="246" spans="1:1" x14ac:dyDescent="0.2">
      <c r="A246" s="33"/>
    </row>
    <row r="247" spans="1:1" x14ac:dyDescent="0.2">
      <c r="A247" s="33"/>
    </row>
    <row r="248" spans="1:1" x14ac:dyDescent="0.2">
      <c r="A248" s="33"/>
    </row>
    <row r="249" spans="1:1" x14ac:dyDescent="0.2">
      <c r="A249" s="33"/>
    </row>
    <row r="250" spans="1:1" x14ac:dyDescent="0.2">
      <c r="A250" s="33"/>
    </row>
    <row r="251" spans="1:1" x14ac:dyDescent="0.2">
      <c r="A251" s="33"/>
    </row>
    <row r="252" spans="1:1" x14ac:dyDescent="0.2">
      <c r="A252" s="33"/>
    </row>
    <row r="253" spans="1:1" x14ac:dyDescent="0.2">
      <c r="A253" s="33"/>
    </row>
    <row r="254" spans="1:1" x14ac:dyDescent="0.2">
      <c r="A254" s="33"/>
    </row>
    <row r="255" spans="1:1" x14ac:dyDescent="0.2">
      <c r="A255" s="33"/>
    </row>
    <row r="256" spans="1:1" x14ac:dyDescent="0.2">
      <c r="A256" s="33"/>
    </row>
    <row r="257" spans="1:1" x14ac:dyDescent="0.2">
      <c r="A257" s="33"/>
    </row>
    <row r="258" spans="1:1" x14ac:dyDescent="0.2">
      <c r="A258" s="33"/>
    </row>
    <row r="259" spans="1:1" x14ac:dyDescent="0.2">
      <c r="A259" s="33"/>
    </row>
    <row r="260" spans="1:1" x14ac:dyDescent="0.2">
      <c r="A260" s="33"/>
    </row>
    <row r="261" spans="1:1" x14ac:dyDescent="0.2">
      <c r="A261" s="33"/>
    </row>
    <row r="262" spans="1:1" x14ac:dyDescent="0.2">
      <c r="A262" s="33"/>
    </row>
    <row r="263" spans="1:1" x14ac:dyDescent="0.2">
      <c r="A263" s="33"/>
    </row>
    <row r="264" spans="1:1" x14ac:dyDescent="0.2">
      <c r="A264" s="33"/>
    </row>
    <row r="265" spans="1:1" x14ac:dyDescent="0.2">
      <c r="A265" s="33"/>
    </row>
    <row r="266" spans="1:1" x14ac:dyDescent="0.2">
      <c r="A266" s="33"/>
    </row>
    <row r="267" spans="1:1" x14ac:dyDescent="0.2">
      <c r="A267" s="33"/>
    </row>
    <row r="268" spans="1:1" x14ac:dyDescent="0.2">
      <c r="A268" s="33"/>
    </row>
    <row r="269" spans="1:1" x14ac:dyDescent="0.2">
      <c r="A269" s="33"/>
    </row>
    <row r="270" spans="1:1" x14ac:dyDescent="0.2">
      <c r="A270" s="33"/>
    </row>
    <row r="271" spans="1:1" x14ac:dyDescent="0.2">
      <c r="A271" s="33"/>
    </row>
    <row r="272" spans="1:1" x14ac:dyDescent="0.2">
      <c r="A272" s="33"/>
    </row>
    <row r="273" spans="1:1" x14ac:dyDescent="0.2">
      <c r="A273" s="33"/>
    </row>
    <row r="274" spans="1:1" x14ac:dyDescent="0.2">
      <c r="A274" s="33"/>
    </row>
    <row r="275" spans="1:1" x14ac:dyDescent="0.2">
      <c r="A275" s="33"/>
    </row>
    <row r="276" spans="1:1" x14ac:dyDescent="0.2">
      <c r="A276" s="33"/>
    </row>
    <row r="277" spans="1:1" x14ac:dyDescent="0.2">
      <c r="A277" s="33"/>
    </row>
    <row r="278" spans="1:1" x14ac:dyDescent="0.2">
      <c r="A278" s="33"/>
    </row>
    <row r="279" spans="1:1" x14ac:dyDescent="0.2">
      <c r="A279" s="33"/>
    </row>
    <row r="280" spans="1:1" x14ac:dyDescent="0.2">
      <c r="A280" s="33"/>
    </row>
    <row r="281" spans="1:1" x14ac:dyDescent="0.2">
      <c r="A281" s="33"/>
    </row>
    <row r="282" spans="1:1" x14ac:dyDescent="0.2">
      <c r="A282" s="33"/>
    </row>
    <row r="283" spans="1:1" x14ac:dyDescent="0.2">
      <c r="A283" s="33"/>
    </row>
    <row r="284" spans="1:1" x14ac:dyDescent="0.2">
      <c r="A284" s="33"/>
    </row>
    <row r="285" spans="1:1" x14ac:dyDescent="0.2">
      <c r="A285" s="33"/>
    </row>
    <row r="286" spans="1:1" x14ac:dyDescent="0.2">
      <c r="A286" s="33"/>
    </row>
    <row r="287" spans="1:1" x14ac:dyDescent="0.2">
      <c r="A287" s="33"/>
    </row>
    <row r="288" spans="1:1" x14ac:dyDescent="0.2">
      <c r="A288" s="33"/>
    </row>
    <row r="289" spans="1:1" x14ac:dyDescent="0.2">
      <c r="A289" s="33"/>
    </row>
    <row r="290" spans="1:1" x14ac:dyDescent="0.2">
      <c r="A290" s="33"/>
    </row>
    <row r="291" spans="1:1" x14ac:dyDescent="0.2">
      <c r="A291" s="33"/>
    </row>
    <row r="292" spans="1:1" x14ac:dyDescent="0.2">
      <c r="A292" s="33"/>
    </row>
    <row r="293" spans="1:1" x14ac:dyDescent="0.2">
      <c r="A293" s="33"/>
    </row>
    <row r="294" spans="1:1" x14ac:dyDescent="0.2">
      <c r="A294" s="33"/>
    </row>
    <row r="295" spans="1:1" x14ac:dyDescent="0.2">
      <c r="A295" s="33"/>
    </row>
    <row r="296" spans="1:1" x14ac:dyDescent="0.2">
      <c r="A296" s="33"/>
    </row>
    <row r="297" spans="1:1" x14ac:dyDescent="0.2">
      <c r="A297" s="33"/>
    </row>
    <row r="298" spans="1:1" x14ac:dyDescent="0.2">
      <c r="A298" s="33"/>
    </row>
    <row r="299" spans="1:1" x14ac:dyDescent="0.2">
      <c r="A299" s="33"/>
    </row>
    <row r="300" spans="1:1" x14ac:dyDescent="0.2">
      <c r="A300" s="33"/>
    </row>
    <row r="301" spans="1:1" x14ac:dyDescent="0.2">
      <c r="A301" s="33"/>
    </row>
    <row r="302" spans="1:1" x14ac:dyDescent="0.2">
      <c r="A302" s="33"/>
    </row>
    <row r="303" spans="1:1" x14ac:dyDescent="0.2">
      <c r="A303" s="33"/>
    </row>
    <row r="304" spans="1:1" x14ac:dyDescent="0.2">
      <c r="A304" s="33"/>
    </row>
    <row r="305" spans="1:1" x14ac:dyDescent="0.2">
      <c r="A305" s="33"/>
    </row>
    <row r="306" spans="1:1" x14ac:dyDescent="0.2">
      <c r="A306" s="33"/>
    </row>
    <row r="307" spans="1:1" x14ac:dyDescent="0.2">
      <c r="A307" s="33"/>
    </row>
    <row r="308" spans="1:1" x14ac:dyDescent="0.2">
      <c r="A308" s="33"/>
    </row>
    <row r="309" spans="1:1" x14ac:dyDescent="0.2">
      <c r="A309" s="33"/>
    </row>
    <row r="310" spans="1:1" x14ac:dyDescent="0.2">
      <c r="A310" s="33"/>
    </row>
    <row r="311" spans="1:1" x14ac:dyDescent="0.2">
      <c r="A311" s="33"/>
    </row>
    <row r="312" spans="1:1" x14ac:dyDescent="0.2">
      <c r="A312" s="33"/>
    </row>
    <row r="313" spans="1:1" x14ac:dyDescent="0.2">
      <c r="A313" s="33"/>
    </row>
    <row r="314" spans="1:1" x14ac:dyDescent="0.2">
      <c r="A314" s="33"/>
    </row>
    <row r="315" spans="1:1" x14ac:dyDescent="0.2">
      <c r="A315" s="33"/>
    </row>
    <row r="316" spans="1:1" x14ac:dyDescent="0.2">
      <c r="A316" s="33"/>
    </row>
    <row r="317" spans="1:1" x14ac:dyDescent="0.2">
      <c r="A317" s="33"/>
    </row>
    <row r="318" spans="1:1" x14ac:dyDescent="0.2">
      <c r="A318" s="33"/>
    </row>
    <row r="319" spans="1:1" x14ac:dyDescent="0.2">
      <c r="A319" s="33"/>
    </row>
    <row r="320" spans="1:1" x14ac:dyDescent="0.2">
      <c r="A320" s="33"/>
    </row>
    <row r="321" spans="1:1" x14ac:dyDescent="0.2">
      <c r="A321" s="33"/>
    </row>
    <row r="322" spans="1:1" x14ac:dyDescent="0.2">
      <c r="A322" s="33"/>
    </row>
    <row r="323" spans="1:1" x14ac:dyDescent="0.2">
      <c r="A323" s="33"/>
    </row>
  </sheetData>
  <phoneticPr fontId="4"/>
  <hyperlinks>
    <hyperlink ref="E1:F1" r:id="rId1" display=" H.Miyazaki" xr:uid="{00000000-0004-0000-0200-000000000000}"/>
    <hyperlink ref="A17" location="_１" display="１～３" xr:uid="{00000000-0004-0000-0200-000001000000}"/>
    <hyperlink ref="A44" location="_４" display="４～６" xr:uid="{00000000-0004-0000-0200-000002000000}"/>
    <hyperlink ref="A115" location="_１００" display="10０～１0２" xr:uid="{00000000-0004-0000-0200-000003000000}"/>
    <hyperlink ref="A145" location="_１０３" display="10３～１０５" xr:uid="{00000000-0004-0000-0200-000004000000}"/>
    <hyperlink ref="D13" location="_１_３" display="１～３" xr:uid="{00000000-0004-0000-0200-000005000000}"/>
    <hyperlink ref="E13" location="_４_６" display="４～６" xr:uid="{00000000-0004-0000-0200-000006000000}"/>
    <hyperlink ref="F13" location="_７_９" display="７～９" xr:uid="{00000000-0004-0000-0200-000007000000}"/>
    <hyperlink ref="H13" location="_10０_１0２" display="10０～１0２" xr:uid="{00000000-0004-0000-0200-000008000000}"/>
    <hyperlink ref="I13" location="_10３_１０５" display="10３～１０５" xr:uid="{00000000-0004-0000-0200-000009000000}"/>
    <hyperlink ref="J13" location="_１０６" display="１０６" xr:uid="{00000000-0004-0000-0200-00000A000000}"/>
    <hyperlink ref="A168" location="Data_106" display="１０６" xr:uid="{00000000-0004-0000-0200-00000B000000}"/>
    <hyperlink ref="A64" location="_7" display="７～９" xr:uid="{00000000-0004-0000-0200-00000C000000}"/>
    <hyperlink ref="G13" location="_10_１１" display="10～11" xr:uid="{00000000-0004-0000-0200-00000D000000}"/>
    <hyperlink ref="A84" location="_10" display="10～１１" xr:uid="{00000000-0004-0000-0200-00000E000000}"/>
  </hyperlinks>
  <printOptions horizontalCentered="1" verticalCentered="1"/>
  <pageMargins left="0" right="0" top="0" bottom="0" header="0.31496062992125984" footer="0.31496062992125984"/>
  <pageSetup paperSize="8" scale="45" orientation="portrait" horizontalDpi="1200" verticalDpi="1200" r:id="rId2"/>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T40"/>
  <sheetViews>
    <sheetView zoomScale="84" zoomScaleNormal="84" workbookViewId="0">
      <pane xSplit="27888" topLeftCell="AU1"/>
      <selection activeCell="E26" sqref="E26"/>
      <selection pane="topRight" activeCell="S49" sqref="S49"/>
    </sheetView>
  </sheetViews>
  <sheetFormatPr defaultRowHeight="13.2" x14ac:dyDescent="0.2"/>
  <cols>
    <col min="3" max="3" width="7" customWidth="1"/>
    <col min="4" max="4" width="9.109375" customWidth="1"/>
    <col min="5" max="5" width="7.77734375" customWidth="1"/>
    <col min="7" max="7" width="10.109375" style="11" customWidth="1"/>
    <col min="11" max="11" width="9"/>
    <col min="12" max="12" width="8.33203125" customWidth="1"/>
    <col min="13" max="13" width="11.33203125" customWidth="1"/>
    <col min="14" max="14" width="6.88671875" bestFit="1" customWidth="1"/>
    <col min="15" max="15" width="4" bestFit="1" customWidth="1"/>
    <col min="16" max="16" width="8.88671875" customWidth="1"/>
    <col min="17" max="17" width="11" customWidth="1"/>
    <col min="19" max="19" width="11.21875" customWidth="1"/>
  </cols>
  <sheetData>
    <row r="1" spans="1:20" ht="13.8" thickBot="1" x14ac:dyDescent="0.25">
      <c r="A1" s="532" t="s">
        <v>74</v>
      </c>
      <c r="B1" s="90" t="s">
        <v>74</v>
      </c>
      <c r="C1" s="91" t="s">
        <v>75</v>
      </c>
      <c r="D1" s="92"/>
      <c r="E1" s="118"/>
      <c r="F1" s="106">
        <f>12000*0.6</f>
        <v>7200</v>
      </c>
      <c r="G1" s="119" t="s">
        <v>110</v>
      </c>
      <c r="H1" s="112"/>
      <c r="I1" s="113" t="s">
        <v>104</v>
      </c>
      <c r="J1" s="48"/>
      <c r="K1" s="114" t="s">
        <v>104</v>
      </c>
      <c r="L1" s="534" t="s">
        <v>108</v>
      </c>
      <c r="M1" s="535"/>
      <c r="Q1" s="208" t="str">
        <f>L1</f>
        <v>台/車線/Hr</v>
      </c>
      <c r="R1" s="208" t="s">
        <v>253</v>
      </c>
      <c r="S1" s="411" t="s">
        <v>356</v>
      </c>
      <c r="T1" s="412"/>
    </row>
    <row r="2" spans="1:20" ht="15" thickBot="1" x14ac:dyDescent="0.25">
      <c r="A2" s="533"/>
      <c r="B2" s="49"/>
      <c r="C2" s="50" t="s">
        <v>76</v>
      </c>
      <c r="D2" s="51"/>
      <c r="E2" s="109"/>
      <c r="F2" s="110">
        <v>4</v>
      </c>
      <c r="G2" s="111" t="s">
        <v>106</v>
      </c>
      <c r="H2" s="115"/>
      <c r="I2" s="116" t="s">
        <v>103</v>
      </c>
      <c r="J2" s="71"/>
      <c r="K2" s="117" t="s">
        <v>103</v>
      </c>
      <c r="L2" s="530">
        <f>$F$1/(1.3*12)</f>
        <v>461.53846153846149</v>
      </c>
      <c r="M2" s="531"/>
      <c r="N2" s="521" t="s">
        <v>179</v>
      </c>
      <c r="O2" s="469"/>
      <c r="P2" s="208" t="s">
        <v>251</v>
      </c>
      <c r="Q2" s="320">
        <f>AVERAGE(L6,L13,L20,L27)</f>
        <v>351.59375</v>
      </c>
      <c r="R2" s="321">
        <f>Q2/$L$2</f>
        <v>0.76178645833333336</v>
      </c>
      <c r="S2" s="413">
        <f>AVERAGE(F6,F13,F20,F27)</f>
        <v>11123</v>
      </c>
      <c r="T2" s="414"/>
    </row>
    <row r="3" spans="1:20" ht="13.8" thickBot="1" x14ac:dyDescent="0.25">
      <c r="A3" s="527" t="s">
        <v>242</v>
      </c>
      <c r="B3" s="122" t="s">
        <v>101</v>
      </c>
      <c r="C3" s="123"/>
      <c r="D3" s="124"/>
      <c r="E3" s="65"/>
      <c r="F3" s="66" t="s">
        <v>95</v>
      </c>
      <c r="G3" s="73"/>
      <c r="H3" s="524" t="s">
        <v>99</v>
      </c>
      <c r="I3" s="525"/>
      <c r="J3" s="525"/>
      <c r="K3" s="526"/>
      <c r="L3" s="522" t="s">
        <v>112</v>
      </c>
      <c r="M3" s="523"/>
      <c r="P3" s="208" t="s">
        <v>252</v>
      </c>
      <c r="Q3" s="320">
        <f>AVERAGE(L9,L16,L23,L30)</f>
        <v>334.10416666666663</v>
      </c>
      <c r="R3" s="321">
        <f>Q3/$L$2</f>
        <v>0.7238923611111111</v>
      </c>
      <c r="S3" s="413">
        <f>AVERAGE(F9,F16,F23,F30)</f>
        <v>10579.5</v>
      </c>
      <c r="T3" s="414"/>
    </row>
    <row r="4" spans="1:20" ht="13.8" thickBot="1" x14ac:dyDescent="0.25">
      <c r="A4" s="528"/>
      <c r="B4" s="102" t="s">
        <v>78</v>
      </c>
      <c r="C4" s="53" t="s">
        <v>73</v>
      </c>
      <c r="D4" s="54" t="s">
        <v>80</v>
      </c>
      <c r="E4" s="67"/>
      <c r="F4" s="21"/>
      <c r="G4" s="74"/>
      <c r="H4" s="77"/>
      <c r="I4" s="84"/>
      <c r="J4" s="84"/>
      <c r="K4" s="93"/>
      <c r="L4" s="96"/>
      <c r="M4" s="76"/>
      <c r="P4" s="324" t="s">
        <v>250</v>
      </c>
      <c r="Q4" s="322">
        <f>AVERAGE(Q2:Q3)</f>
        <v>342.84895833333331</v>
      </c>
      <c r="R4" s="323">
        <f>Q4/$L$2</f>
        <v>0.74283940972222229</v>
      </c>
      <c r="S4" s="415">
        <f>SUM(S2:S3)</f>
        <v>21702.5</v>
      </c>
      <c r="T4" s="416" t="s">
        <v>357</v>
      </c>
    </row>
    <row r="5" spans="1:20" x14ac:dyDescent="0.2">
      <c r="A5" s="528"/>
      <c r="B5" s="103" t="s">
        <v>69</v>
      </c>
      <c r="C5" s="55" t="s">
        <v>82</v>
      </c>
      <c r="D5" s="56" t="s">
        <v>84</v>
      </c>
      <c r="E5" s="68">
        <f>[1]D4_6!$AD$4</f>
        <v>10537</v>
      </c>
      <c r="F5" s="25"/>
      <c r="G5" s="75"/>
      <c r="H5" s="77"/>
      <c r="I5" s="85"/>
      <c r="J5" s="83"/>
      <c r="K5" s="94"/>
      <c r="L5" s="96"/>
      <c r="M5" s="76"/>
    </row>
    <row r="6" spans="1:20" x14ac:dyDescent="0.2">
      <c r="A6" s="528"/>
      <c r="B6" s="107">
        <f>$F$2/2</f>
        <v>2</v>
      </c>
      <c r="C6" s="57" t="s">
        <v>71</v>
      </c>
      <c r="D6" s="56" t="s">
        <v>86</v>
      </c>
      <c r="E6" s="68"/>
      <c r="F6" s="80">
        <f>SUM(E4:E6)</f>
        <v>10537</v>
      </c>
      <c r="G6" s="75"/>
      <c r="H6" s="78">
        <f>SUM([1]D4_6!$E$4:$P$4)</f>
        <v>7971</v>
      </c>
      <c r="I6" s="86">
        <f>F6/H6</f>
        <v>1.3219169489399072</v>
      </c>
      <c r="J6" s="83"/>
      <c r="K6" s="94"/>
      <c r="L6" s="97">
        <f>H6/12/B6</f>
        <v>332.125</v>
      </c>
      <c r="M6" s="76"/>
    </row>
    <row r="7" spans="1:20" x14ac:dyDescent="0.2">
      <c r="A7" s="528"/>
      <c r="B7" s="104" t="s">
        <v>88</v>
      </c>
      <c r="C7" s="59" t="s">
        <v>73</v>
      </c>
      <c r="D7" s="60" t="s">
        <v>90</v>
      </c>
      <c r="E7" s="69"/>
      <c r="F7" s="25"/>
      <c r="G7" s="75"/>
      <c r="H7" s="77"/>
      <c r="I7" s="83"/>
      <c r="J7" s="83"/>
      <c r="K7" s="94"/>
      <c r="L7" s="96"/>
      <c r="M7" s="76"/>
    </row>
    <row r="8" spans="1:20" x14ac:dyDescent="0.2">
      <c r="A8" s="528"/>
      <c r="B8" s="105" t="s">
        <v>69</v>
      </c>
      <c r="C8" s="61" t="s">
        <v>82</v>
      </c>
      <c r="D8" s="62" t="s">
        <v>92</v>
      </c>
      <c r="E8" s="69">
        <f>[1]D4_6!$AD$7</f>
        <v>9780</v>
      </c>
      <c r="F8" s="25"/>
      <c r="G8" s="125">
        <f>G9/($F$1*$F$2)</f>
        <v>0.70545138888888892</v>
      </c>
      <c r="H8" s="77"/>
      <c r="I8" s="83"/>
      <c r="J8" s="101">
        <f>J9/($F$1*$F$2)*K9</f>
        <v>0.70545138888888881</v>
      </c>
      <c r="K8" s="94"/>
      <c r="L8" s="96"/>
      <c r="M8" s="195">
        <f>M9/$L$2</f>
        <v>0.69775694444444458</v>
      </c>
      <c r="N8" s="179">
        <f>N9/$L$2</f>
        <v>0.69775694444444447</v>
      </c>
      <c r="O8" s="33" t="str">
        <f>IF(INT(M8*10^6)=INT(N8*10^6),"OK","x")</f>
        <v>OK</v>
      </c>
    </row>
    <row r="9" spans="1:20" ht="13.8" thickBot="1" x14ac:dyDescent="0.25">
      <c r="A9" s="528"/>
      <c r="B9" s="193">
        <f>B6</f>
        <v>2</v>
      </c>
      <c r="C9" s="63" t="s">
        <v>71</v>
      </c>
      <c r="D9" s="64" t="s">
        <v>94</v>
      </c>
      <c r="E9" s="70"/>
      <c r="F9" s="81">
        <f>SUM(E7:E9)</f>
        <v>9780</v>
      </c>
      <c r="G9" s="82">
        <f>SUM(F4:F9)</f>
        <v>20317</v>
      </c>
      <c r="H9" s="78">
        <f>SUM([1]D4_6!$E$7:$P$7)</f>
        <v>7487</v>
      </c>
      <c r="I9" s="86">
        <f>F9/H9</f>
        <v>1.3062641912648592</v>
      </c>
      <c r="J9" s="87">
        <f>SUM(H6,H9)</f>
        <v>15458</v>
      </c>
      <c r="K9" s="95">
        <f>G9/J9</f>
        <v>1.3143356190969078</v>
      </c>
      <c r="L9" s="98">
        <f>H9/12/B9</f>
        <v>311.95833333333331</v>
      </c>
      <c r="M9" s="196">
        <f>J9/12/$F$2</f>
        <v>322.04166666666669</v>
      </c>
      <c r="N9" s="132">
        <f>AVERAGE(L4:L9)</f>
        <v>322.04166666666663</v>
      </c>
      <c r="O9" s="33" t="str">
        <f>IF(M9=N9,"OK","x")</f>
        <v>OK</v>
      </c>
    </row>
    <row r="10" spans="1:20" ht="13.8" thickBot="1" x14ac:dyDescent="0.25">
      <c r="A10" s="528"/>
      <c r="B10" s="106" t="s">
        <v>97</v>
      </c>
      <c r="C10" s="23"/>
      <c r="D10" s="72"/>
      <c r="E10" s="65"/>
      <c r="F10" s="66" t="str">
        <f>F3</f>
        <v>24Hr計 集計　chk</v>
      </c>
      <c r="G10" s="73"/>
      <c r="H10" s="524" t="s">
        <v>99</v>
      </c>
      <c r="I10" s="525"/>
      <c r="J10" s="525"/>
      <c r="K10" s="526"/>
      <c r="L10" s="522" t="s">
        <v>112</v>
      </c>
      <c r="M10" s="523"/>
    </row>
    <row r="11" spans="1:20" x14ac:dyDescent="0.2">
      <c r="A11" s="528"/>
      <c r="B11" s="102" t="s">
        <v>78</v>
      </c>
      <c r="C11" s="53" t="s">
        <v>73</v>
      </c>
      <c r="D11" s="54" t="s">
        <v>80</v>
      </c>
      <c r="E11" s="67"/>
      <c r="F11" s="21"/>
      <c r="G11" s="74"/>
      <c r="H11" s="77"/>
      <c r="I11" s="84"/>
      <c r="J11" s="84"/>
      <c r="K11" s="93"/>
      <c r="L11" s="100"/>
      <c r="M11" s="76"/>
    </row>
    <row r="12" spans="1:20" x14ac:dyDescent="0.2">
      <c r="A12" s="528"/>
      <c r="B12" s="103" t="s">
        <v>69</v>
      </c>
      <c r="C12" s="55" t="s">
        <v>82</v>
      </c>
      <c r="D12" s="56" t="s">
        <v>84</v>
      </c>
      <c r="E12" s="68">
        <f>[3]D4_6!$AD$4</f>
        <v>11540</v>
      </c>
      <c r="F12" s="25"/>
      <c r="G12" s="75"/>
      <c r="H12" s="77"/>
      <c r="I12" s="85"/>
      <c r="J12" s="83"/>
      <c r="K12" s="94"/>
      <c r="L12" s="96"/>
      <c r="M12" s="76"/>
    </row>
    <row r="13" spans="1:20" x14ac:dyDescent="0.2">
      <c r="A13" s="528"/>
      <c r="B13" s="107">
        <f>B9</f>
        <v>2</v>
      </c>
      <c r="C13" s="57" t="s">
        <v>71</v>
      </c>
      <c r="D13" s="56" t="s">
        <v>86</v>
      </c>
      <c r="E13" s="68"/>
      <c r="F13" s="80">
        <f>SUM(E11:E13)</f>
        <v>11540</v>
      </c>
      <c r="G13" s="75"/>
      <c r="H13" s="78">
        <f>SUM([3]D4_6!$E$4:$P$4)</f>
        <v>8910</v>
      </c>
      <c r="I13" s="86">
        <f>F13/H13</f>
        <v>1.2951739618406286</v>
      </c>
      <c r="J13" s="83"/>
      <c r="K13" s="94"/>
      <c r="L13" s="97">
        <f>H13/12/B13</f>
        <v>371.25</v>
      </c>
      <c r="M13" s="76"/>
    </row>
    <row r="14" spans="1:20" x14ac:dyDescent="0.2">
      <c r="A14" s="528"/>
      <c r="B14" s="104" t="s">
        <v>88</v>
      </c>
      <c r="C14" s="59" t="s">
        <v>73</v>
      </c>
      <c r="D14" s="60" t="s">
        <v>90</v>
      </c>
      <c r="E14" s="69"/>
      <c r="F14" s="25"/>
      <c r="G14" s="75"/>
      <c r="H14" s="77"/>
      <c r="I14" s="83"/>
      <c r="J14" s="83"/>
      <c r="K14" s="94"/>
      <c r="L14" s="96"/>
      <c r="M14" s="76"/>
    </row>
    <row r="15" spans="1:20" x14ac:dyDescent="0.2">
      <c r="A15" s="528"/>
      <c r="B15" s="105" t="s">
        <v>69</v>
      </c>
      <c r="C15" s="61" t="s">
        <v>82</v>
      </c>
      <c r="D15" s="62" t="s">
        <v>92</v>
      </c>
      <c r="E15" s="69">
        <f>[3]D4_6!$AD$7</f>
        <v>10634</v>
      </c>
      <c r="F15" s="25"/>
      <c r="G15" s="125">
        <f>G16/($F$1*$F$2)</f>
        <v>0.76993055555555556</v>
      </c>
      <c r="H15" s="77"/>
      <c r="I15" s="83"/>
      <c r="J15" s="101">
        <f>J16/($F$1*$F$2)*K16</f>
        <v>0.76993055555555556</v>
      </c>
      <c r="K15" s="94"/>
      <c r="L15" s="96"/>
      <c r="M15" s="120">
        <f>M16/$L$2</f>
        <v>0.76903125000000006</v>
      </c>
      <c r="N15" s="179">
        <f>N16/$L$2</f>
        <v>0.76903125000000006</v>
      </c>
      <c r="O15" s="33" t="str">
        <f>IF(M15=N15,"OK","x")</f>
        <v>OK</v>
      </c>
    </row>
    <row r="16" spans="1:20" ht="13.8" thickBot="1" x14ac:dyDescent="0.25">
      <c r="A16" s="528"/>
      <c r="B16" s="193">
        <f>B13</f>
        <v>2</v>
      </c>
      <c r="C16" s="63" t="s">
        <v>71</v>
      </c>
      <c r="D16" s="64" t="s">
        <v>94</v>
      </c>
      <c r="E16" s="70"/>
      <c r="F16" s="81">
        <f>SUM(E14:E16)</f>
        <v>10634</v>
      </c>
      <c r="G16" s="82">
        <f>SUM(F11:F16)</f>
        <v>22174</v>
      </c>
      <c r="H16" s="78">
        <f>SUM([3]D4_6!$E$7:$P$7)</f>
        <v>8127</v>
      </c>
      <c r="I16" s="86">
        <f>F16/H16</f>
        <v>1.308477913129076</v>
      </c>
      <c r="J16" s="87">
        <f>SUM(H13,H16)</f>
        <v>17037</v>
      </c>
      <c r="K16" s="95">
        <f>G16/J16</f>
        <v>1.301520220696132</v>
      </c>
      <c r="L16" s="98">
        <f>H16/12/B16</f>
        <v>338.625</v>
      </c>
      <c r="M16" s="99">
        <f>J16/12/$F$2</f>
        <v>354.9375</v>
      </c>
      <c r="N16" s="194">
        <f>AVERAGE(L11:L16)</f>
        <v>354.9375</v>
      </c>
      <c r="O16" s="33" t="str">
        <f>IF(M16=N16,"OK","x")</f>
        <v>OK</v>
      </c>
    </row>
    <row r="17" spans="1:15" ht="13.8" thickBot="1" x14ac:dyDescent="0.25">
      <c r="A17" s="528"/>
      <c r="B17" s="106" t="s">
        <v>186</v>
      </c>
      <c r="C17" s="23"/>
      <c r="D17" s="72"/>
      <c r="E17" s="65"/>
      <c r="F17" s="66" t="str">
        <f>F10</f>
        <v>24Hr計 集計　chk</v>
      </c>
      <c r="G17" s="73"/>
      <c r="H17" s="524" t="s">
        <v>99</v>
      </c>
      <c r="I17" s="525"/>
      <c r="J17" s="525"/>
      <c r="K17" s="526"/>
      <c r="L17" s="522" t="s">
        <v>112</v>
      </c>
      <c r="M17" s="523"/>
    </row>
    <row r="18" spans="1:15" x14ac:dyDescent="0.2">
      <c r="A18" s="528"/>
      <c r="B18" s="102" t="s">
        <v>77</v>
      </c>
      <c r="C18" s="53" t="s">
        <v>72</v>
      </c>
      <c r="D18" s="54" t="s">
        <v>79</v>
      </c>
      <c r="E18" s="67"/>
      <c r="F18" s="21"/>
      <c r="G18" s="74"/>
      <c r="H18" s="77"/>
      <c r="I18" s="84"/>
      <c r="J18" s="84"/>
      <c r="K18" s="93"/>
      <c r="L18" s="100"/>
      <c r="M18" s="76"/>
    </row>
    <row r="19" spans="1:15" x14ac:dyDescent="0.2">
      <c r="A19" s="528"/>
      <c r="B19" s="103" t="s">
        <v>68</v>
      </c>
      <c r="C19" s="55" t="s">
        <v>81</v>
      </c>
      <c r="D19" s="56" t="s">
        <v>83</v>
      </c>
      <c r="E19" s="68">
        <f>[4]D4_6!$AD$4</f>
        <v>11156</v>
      </c>
      <c r="F19" s="25"/>
      <c r="G19" s="75"/>
      <c r="H19" s="77"/>
      <c r="I19" s="85"/>
      <c r="J19" s="83"/>
      <c r="K19" s="94"/>
      <c r="L19" s="96"/>
      <c r="M19" s="76"/>
    </row>
    <row r="20" spans="1:15" x14ac:dyDescent="0.2">
      <c r="A20" s="528"/>
      <c r="B20" s="107">
        <f>B16</f>
        <v>2</v>
      </c>
      <c r="C20" s="57" t="s">
        <v>70</v>
      </c>
      <c r="D20" s="56" t="s">
        <v>85</v>
      </c>
      <c r="E20" s="68"/>
      <c r="F20" s="80">
        <f>SUM(E18:E20)</f>
        <v>11156</v>
      </c>
      <c r="G20" s="75"/>
      <c r="H20" s="78">
        <f>SUM([4]D4_6!$E$4:$P$4)</f>
        <v>8393</v>
      </c>
      <c r="I20" s="86">
        <f>F20/H20</f>
        <v>1.3292029071845586</v>
      </c>
      <c r="J20" s="83"/>
      <c r="K20" s="94"/>
      <c r="L20" s="97">
        <f>H20/12/B20</f>
        <v>349.70833333333331</v>
      </c>
      <c r="M20" s="76"/>
    </row>
    <row r="21" spans="1:15" x14ac:dyDescent="0.2">
      <c r="A21" s="528"/>
      <c r="B21" s="104" t="s">
        <v>87</v>
      </c>
      <c r="C21" s="59" t="s">
        <v>72</v>
      </c>
      <c r="D21" s="60" t="s">
        <v>89</v>
      </c>
      <c r="E21" s="69"/>
      <c r="F21" s="25"/>
      <c r="G21" s="75"/>
      <c r="H21" s="77"/>
      <c r="I21" s="83"/>
      <c r="J21" s="83"/>
      <c r="K21" s="94"/>
      <c r="L21" s="96"/>
      <c r="M21" s="76"/>
    </row>
    <row r="22" spans="1:15" x14ac:dyDescent="0.2">
      <c r="A22" s="528"/>
      <c r="B22" s="105" t="s">
        <v>68</v>
      </c>
      <c r="C22" s="61" t="s">
        <v>81</v>
      </c>
      <c r="D22" s="62" t="s">
        <v>91</v>
      </c>
      <c r="E22" s="69">
        <f>[4]D4_6!$AD$7</f>
        <v>10893</v>
      </c>
      <c r="F22" s="25"/>
      <c r="G22" s="125">
        <f>G23/($F$1*$F$2)</f>
        <v>0.76559027777777777</v>
      </c>
      <c r="H22" s="77"/>
      <c r="I22" s="83"/>
      <c r="J22" s="101">
        <f>J23/($F$1*$F$2)*K23</f>
        <v>0.76559027777777777</v>
      </c>
      <c r="K22" s="94"/>
      <c r="L22" s="96"/>
      <c r="M22" s="120">
        <f>M23/$L$2</f>
        <v>0.74578472222222225</v>
      </c>
      <c r="N22" s="179">
        <f>N23/$L$2</f>
        <v>0.74578472222222225</v>
      </c>
      <c r="O22" s="33" t="str">
        <f>IF(M22=N22,"OK","x")</f>
        <v>OK</v>
      </c>
    </row>
    <row r="23" spans="1:15" ht="13.8" thickBot="1" x14ac:dyDescent="0.25">
      <c r="A23" s="528"/>
      <c r="B23" s="193">
        <f>B20</f>
        <v>2</v>
      </c>
      <c r="C23" s="63" t="s">
        <v>70</v>
      </c>
      <c r="D23" s="64" t="s">
        <v>93</v>
      </c>
      <c r="E23" s="70"/>
      <c r="F23" s="81">
        <f>SUM(E21:E23)</f>
        <v>10893</v>
      </c>
      <c r="G23" s="82">
        <f>SUM(F18:F23)</f>
        <v>22049</v>
      </c>
      <c r="H23" s="78">
        <f>SUM([4]D4_6!$E$7:$P$7)</f>
        <v>8129</v>
      </c>
      <c r="I23" s="86">
        <f>F23/H23</f>
        <v>1.3400172222905646</v>
      </c>
      <c r="J23" s="87">
        <f>SUM(H20,H23)</f>
        <v>16522</v>
      </c>
      <c r="K23" s="95">
        <f>G23/J23</f>
        <v>1.3345236654158092</v>
      </c>
      <c r="L23" s="98">
        <f>H23/12/B23</f>
        <v>338.70833333333331</v>
      </c>
      <c r="M23" s="99">
        <f>J23/12/$F$2</f>
        <v>344.20833333333331</v>
      </c>
      <c r="N23" s="194">
        <f>AVERAGE(L18:L23)</f>
        <v>344.20833333333331</v>
      </c>
      <c r="O23" s="33" t="str">
        <f>IF(M23=N23,"OK","x")</f>
        <v>OK</v>
      </c>
    </row>
    <row r="24" spans="1:15" ht="13.8" thickBot="1" x14ac:dyDescent="0.25">
      <c r="A24" s="528"/>
      <c r="B24" s="106" t="s">
        <v>187</v>
      </c>
      <c r="C24" s="23"/>
      <c r="D24" s="72"/>
      <c r="E24" s="65"/>
      <c r="F24" s="66" t="str">
        <f>F17</f>
        <v>24Hr計 集計　chk</v>
      </c>
      <c r="G24" s="73"/>
      <c r="H24" s="524" t="s">
        <v>99</v>
      </c>
      <c r="I24" s="525"/>
      <c r="J24" s="525"/>
      <c r="K24" s="526"/>
      <c r="L24" s="522" t="s">
        <v>112</v>
      </c>
      <c r="M24" s="523"/>
    </row>
    <row r="25" spans="1:15" x14ac:dyDescent="0.2">
      <c r="A25" s="528"/>
      <c r="B25" s="102" t="s">
        <v>77</v>
      </c>
      <c r="C25" s="53" t="s">
        <v>72</v>
      </c>
      <c r="D25" s="54" t="s">
        <v>79</v>
      </c>
      <c r="E25" s="67"/>
      <c r="F25" s="21"/>
      <c r="G25" s="74"/>
      <c r="H25" s="77"/>
      <c r="I25" s="84"/>
      <c r="J25" s="84"/>
      <c r="K25" s="93"/>
      <c r="L25" s="100"/>
      <c r="M25" s="76"/>
    </row>
    <row r="26" spans="1:15" x14ac:dyDescent="0.2">
      <c r="A26" s="528"/>
      <c r="B26" s="103" t="s">
        <v>68</v>
      </c>
      <c r="C26" s="55" t="s">
        <v>81</v>
      </c>
      <c r="D26" s="56" t="s">
        <v>83</v>
      </c>
      <c r="E26" s="68">
        <f>[5]D4_6!$AD$4</f>
        <v>11259</v>
      </c>
      <c r="F26" s="25"/>
      <c r="G26" s="75"/>
      <c r="H26" s="77"/>
      <c r="I26" s="86">
        <f>F27/H27</f>
        <v>1.3278688524590163</v>
      </c>
      <c r="J26" s="83"/>
      <c r="K26" s="94"/>
      <c r="L26" s="96"/>
      <c r="M26" s="76"/>
    </row>
    <row r="27" spans="1:15" x14ac:dyDescent="0.2">
      <c r="A27" s="528"/>
      <c r="B27" s="107">
        <f>B20</f>
        <v>2</v>
      </c>
      <c r="C27" s="57" t="s">
        <v>70</v>
      </c>
      <c r="D27" s="56" t="s">
        <v>85</v>
      </c>
      <c r="E27" s="68"/>
      <c r="F27" s="80">
        <f>SUM(E25:E27)</f>
        <v>11259</v>
      </c>
      <c r="G27" s="75"/>
      <c r="H27" s="78">
        <f>SUM([5]D4_6!$E$4:$P$4)</f>
        <v>8479</v>
      </c>
      <c r="I27" s="83"/>
      <c r="J27" s="83"/>
      <c r="K27" s="94"/>
      <c r="L27" s="97">
        <f>H27/12/B27</f>
        <v>353.29166666666669</v>
      </c>
      <c r="M27" s="76"/>
    </row>
    <row r="28" spans="1:15" x14ac:dyDescent="0.2">
      <c r="A28" s="528"/>
      <c r="B28" s="104" t="s">
        <v>87</v>
      </c>
      <c r="C28" s="59" t="s">
        <v>72</v>
      </c>
      <c r="D28" s="60" t="s">
        <v>89</v>
      </c>
      <c r="E28" s="69"/>
      <c r="F28" s="25"/>
      <c r="G28" s="75"/>
      <c r="H28" s="77"/>
      <c r="I28" s="83"/>
      <c r="J28" s="83"/>
      <c r="K28" s="94"/>
      <c r="L28" s="96"/>
      <c r="M28" s="76"/>
    </row>
    <row r="29" spans="1:15" x14ac:dyDescent="0.2">
      <c r="A29" s="528"/>
      <c r="B29" s="105" t="s">
        <v>68</v>
      </c>
      <c r="C29" s="61" t="s">
        <v>81</v>
      </c>
      <c r="D29" s="62" t="s">
        <v>91</v>
      </c>
      <c r="E29" s="69">
        <f>[5]D4_6!$AD$7</f>
        <v>11011</v>
      </c>
      <c r="F29" s="25"/>
      <c r="G29" s="125">
        <f>G30/($F$1*$F$2)</f>
        <v>0.77326388888888886</v>
      </c>
      <c r="H29" s="77"/>
      <c r="I29" s="83"/>
      <c r="J29" s="101">
        <f>J30/($F$1*$F$2)*K30</f>
        <v>0.77326388888888886</v>
      </c>
      <c r="K29" s="94"/>
      <c r="L29" s="96"/>
      <c r="M29" s="120">
        <f>M30/$L$2</f>
        <v>0.75878472222222226</v>
      </c>
      <c r="N29" s="179">
        <f>N30/$L$2</f>
        <v>0.75878472222222237</v>
      </c>
      <c r="O29" s="33" t="str">
        <f>IF(M29=N29,"OK","x")</f>
        <v>OK</v>
      </c>
    </row>
    <row r="30" spans="1:15" ht="13.8" thickBot="1" x14ac:dyDescent="0.25">
      <c r="A30" s="528"/>
      <c r="B30" s="108">
        <f>B23</f>
        <v>2</v>
      </c>
      <c r="C30" s="63" t="s">
        <v>70</v>
      </c>
      <c r="D30" s="64" t="s">
        <v>93</v>
      </c>
      <c r="E30" s="70"/>
      <c r="F30" s="81">
        <f>SUM(E28:E30)</f>
        <v>11011</v>
      </c>
      <c r="G30" s="82">
        <f>SUM(F25:F30)</f>
        <v>22270</v>
      </c>
      <c r="H30" s="79">
        <f>SUM([5]D4_6!$E$7:$P$7)</f>
        <v>8331</v>
      </c>
      <c r="I30" s="89">
        <f>F30/H30</f>
        <v>1.3216900732205017</v>
      </c>
      <c r="J30" s="87">
        <f>SUM(H27,H30)</f>
        <v>16810</v>
      </c>
      <c r="K30" s="95">
        <f>G30/J30</f>
        <v>1.3248066627007733</v>
      </c>
      <c r="L30" s="98">
        <f>H30/12/B30</f>
        <v>347.125</v>
      </c>
      <c r="M30" s="99">
        <f>J30/12/$F$2</f>
        <v>350.20833333333331</v>
      </c>
      <c r="N30" s="194">
        <f>AVERAGE(L25:L30)</f>
        <v>350.20833333333337</v>
      </c>
      <c r="O30" s="33" t="str">
        <f>IF(M30=N30,"OK","x")</f>
        <v>OK</v>
      </c>
    </row>
    <row r="31" spans="1:15" x14ac:dyDescent="0.2">
      <c r="A31" s="528"/>
    </row>
    <row r="32" spans="1:15" x14ac:dyDescent="0.2">
      <c r="A32" s="528"/>
    </row>
    <row r="33" spans="1:1" x14ac:dyDescent="0.2">
      <c r="A33" s="500"/>
    </row>
    <row r="34" spans="1:1" x14ac:dyDescent="0.2">
      <c r="A34" s="500"/>
    </row>
    <row r="35" spans="1:1" x14ac:dyDescent="0.2">
      <c r="A35" s="500"/>
    </row>
    <row r="36" spans="1:1" x14ac:dyDescent="0.2">
      <c r="A36" s="500"/>
    </row>
    <row r="37" spans="1:1" x14ac:dyDescent="0.2">
      <c r="A37" s="500"/>
    </row>
    <row r="38" spans="1:1" x14ac:dyDescent="0.2">
      <c r="A38" s="500"/>
    </row>
    <row r="39" spans="1:1" x14ac:dyDescent="0.2">
      <c r="A39" s="500"/>
    </row>
    <row r="40" spans="1:1" ht="13.8" thickBot="1" x14ac:dyDescent="0.25">
      <c r="A40" s="529"/>
    </row>
  </sheetData>
  <mergeCells count="13">
    <mergeCell ref="N2:O2"/>
    <mergeCell ref="L24:M24"/>
    <mergeCell ref="H17:K17"/>
    <mergeCell ref="H24:K24"/>
    <mergeCell ref="A3:A40"/>
    <mergeCell ref="L2:M2"/>
    <mergeCell ref="L17:M17"/>
    <mergeCell ref="A1:A2"/>
    <mergeCell ref="L1:M1"/>
    <mergeCell ref="H3:K3"/>
    <mergeCell ref="H10:K10"/>
    <mergeCell ref="L3:M3"/>
    <mergeCell ref="L10:M10"/>
  </mergeCells>
  <phoneticPr fontId="1"/>
  <hyperlinks>
    <hyperlink ref="A1:A2" location="_４_６" display="＜４＞" xr:uid="{00000000-0004-0000-0300-000000000000}"/>
  </hyperlinks>
  <printOptions horizontalCentered="1" verticalCentered="1"/>
  <pageMargins left="0" right="0" top="0" bottom="0" header="0.31496062992125984" footer="0.31496062992125984"/>
  <pageSetup paperSize="9" scale="86" orientation="landscape" horizontalDpi="1200" verticalDpi="120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X76"/>
  <sheetViews>
    <sheetView zoomScale="70" zoomScaleNormal="70" workbookViewId="0">
      <selection activeCell="B43" sqref="B43"/>
    </sheetView>
  </sheetViews>
  <sheetFormatPr defaultRowHeight="13.2" x14ac:dyDescent="0.2"/>
  <cols>
    <col min="14" max="14" width="6.88671875" bestFit="1" customWidth="1"/>
    <col min="15" max="15" width="4.33203125" bestFit="1" customWidth="1"/>
  </cols>
  <sheetData>
    <row r="1" spans="1:21" ht="13.8" thickBot="1" x14ac:dyDescent="0.25">
      <c r="A1" s="532" t="s">
        <v>306</v>
      </c>
      <c r="B1" s="90" t="s">
        <v>306</v>
      </c>
      <c r="C1" s="91" t="s">
        <v>75</v>
      </c>
      <c r="D1" s="92"/>
      <c r="E1" s="118"/>
      <c r="F1" s="106">
        <f>12000*0.6</f>
        <v>7200</v>
      </c>
      <c r="G1" s="119" t="s">
        <v>110</v>
      </c>
      <c r="H1" s="112"/>
      <c r="I1" s="113" t="s">
        <v>104</v>
      </c>
      <c r="J1" s="48"/>
      <c r="K1" s="114" t="s">
        <v>104</v>
      </c>
      <c r="L1" s="534" t="s">
        <v>108</v>
      </c>
      <c r="M1" s="535"/>
      <c r="R1" s="208" t="str">
        <f>L1</f>
        <v>台/車線/Hr</v>
      </c>
      <c r="S1" s="208" t="s">
        <v>253</v>
      </c>
      <c r="T1" s="411" t="s">
        <v>356</v>
      </c>
      <c r="U1" s="412"/>
    </row>
    <row r="2" spans="1:21" ht="15" thickBot="1" x14ac:dyDescent="0.25">
      <c r="A2" s="533"/>
      <c r="B2" s="49"/>
      <c r="C2" s="50" t="s">
        <v>76</v>
      </c>
      <c r="D2" s="51"/>
      <c r="E2" s="109"/>
      <c r="F2" s="110">
        <v>4</v>
      </c>
      <c r="G2" s="111" t="s">
        <v>106</v>
      </c>
      <c r="H2" s="115"/>
      <c r="I2" s="116" t="s">
        <v>103</v>
      </c>
      <c r="J2" s="71"/>
      <c r="K2" s="117" t="s">
        <v>103</v>
      </c>
      <c r="L2" s="530">
        <f>$F$1/(1.3*12)</f>
        <v>461.53846153846149</v>
      </c>
      <c r="M2" s="531"/>
      <c r="N2" s="521" t="s">
        <v>179</v>
      </c>
      <c r="O2" s="469"/>
      <c r="Q2" s="208" t="s">
        <v>251</v>
      </c>
      <c r="R2" s="320">
        <f>AVERAGE(L6,L13,L20,L27)</f>
        <v>351.59375</v>
      </c>
      <c r="S2" s="321">
        <f>R2/$L$2</f>
        <v>0.76178645833333336</v>
      </c>
      <c r="T2" s="413">
        <f>AVERAGE(F6,F13,F20,F27)</f>
        <v>11123</v>
      </c>
      <c r="U2" s="414"/>
    </row>
    <row r="3" spans="1:21" ht="13.8" thickBot="1" x14ac:dyDescent="0.25">
      <c r="A3" s="527" t="s">
        <v>242</v>
      </c>
      <c r="B3" s="122" t="s">
        <v>101</v>
      </c>
      <c r="C3" s="123"/>
      <c r="D3" s="124"/>
      <c r="E3" s="65"/>
      <c r="F3" s="66" t="s">
        <v>95</v>
      </c>
      <c r="G3" s="73"/>
      <c r="H3" s="524" t="s">
        <v>99</v>
      </c>
      <c r="I3" s="525"/>
      <c r="J3" s="525"/>
      <c r="K3" s="526"/>
      <c r="L3" s="522" t="s">
        <v>112</v>
      </c>
      <c r="M3" s="523"/>
      <c r="Q3" s="208" t="s">
        <v>252</v>
      </c>
      <c r="R3" s="320">
        <f>AVERAGE(L9,L16,L23,L30)</f>
        <v>334.10416666666663</v>
      </c>
      <c r="S3" s="321">
        <f>R3/$L$2</f>
        <v>0.7238923611111111</v>
      </c>
      <c r="T3" s="413">
        <f>AVERAGE(F9,F16,F23,F30)</f>
        <v>10579.5</v>
      </c>
      <c r="U3" s="414"/>
    </row>
    <row r="4" spans="1:21" ht="13.8" thickBot="1" x14ac:dyDescent="0.25">
      <c r="A4" s="528"/>
      <c r="B4" s="102" t="s">
        <v>78</v>
      </c>
      <c r="C4" s="53" t="s">
        <v>73</v>
      </c>
      <c r="D4" s="54" t="s">
        <v>80</v>
      </c>
      <c r="E4" s="67"/>
      <c r="F4" s="21"/>
      <c r="G4" s="74"/>
      <c r="H4" s="77"/>
      <c r="I4" s="84"/>
      <c r="J4" s="84"/>
      <c r="K4" s="93"/>
      <c r="L4" s="96"/>
      <c r="M4" s="76"/>
      <c r="Q4" s="324" t="s">
        <v>250</v>
      </c>
      <c r="R4" s="322">
        <f>AVERAGE(R2:R3)</f>
        <v>342.84895833333331</v>
      </c>
      <c r="S4" s="323">
        <f>R4/$L$2</f>
        <v>0.74283940972222229</v>
      </c>
      <c r="T4" s="415">
        <f>SUM(T2:T3)</f>
        <v>21702.5</v>
      </c>
      <c r="U4" s="416" t="s">
        <v>357</v>
      </c>
    </row>
    <row r="5" spans="1:21" x14ac:dyDescent="0.2">
      <c r="A5" s="528"/>
      <c r="B5" s="103" t="s">
        <v>69</v>
      </c>
      <c r="C5" s="55" t="s">
        <v>82</v>
      </c>
      <c r="D5" s="56" t="s">
        <v>84</v>
      </c>
      <c r="E5" s="68">
        <f>[1]D4_6!$AD$4</f>
        <v>10537</v>
      </c>
      <c r="F5" s="25"/>
      <c r="G5" s="75"/>
      <c r="H5" s="77"/>
      <c r="I5" s="85"/>
      <c r="J5" s="83"/>
      <c r="K5" s="94"/>
      <c r="L5" s="96"/>
      <c r="M5" s="76"/>
    </row>
    <row r="6" spans="1:21" x14ac:dyDescent="0.2">
      <c r="A6" s="528"/>
      <c r="B6" s="107">
        <f>$F$2/2</f>
        <v>2</v>
      </c>
      <c r="C6" s="57" t="s">
        <v>71</v>
      </c>
      <c r="D6" s="56" t="s">
        <v>86</v>
      </c>
      <c r="E6" s="68"/>
      <c r="F6" s="80">
        <f>SUM(E4:E6)</f>
        <v>10537</v>
      </c>
      <c r="G6" s="75"/>
      <c r="H6" s="78">
        <f>SUM([1]D4_6!$E$4:$P$4)</f>
        <v>7971</v>
      </c>
      <c r="I6" s="86">
        <f>F6/H6</f>
        <v>1.3219169489399072</v>
      </c>
      <c r="J6" s="83"/>
      <c r="K6" s="94"/>
      <c r="L6" s="97">
        <f>H6/12/B6</f>
        <v>332.125</v>
      </c>
      <c r="M6" s="76"/>
    </row>
    <row r="7" spans="1:21" x14ac:dyDescent="0.2">
      <c r="A7" s="528"/>
      <c r="B7" s="104" t="s">
        <v>88</v>
      </c>
      <c r="C7" s="59" t="s">
        <v>73</v>
      </c>
      <c r="D7" s="60" t="s">
        <v>90</v>
      </c>
      <c r="E7" s="69"/>
      <c r="F7" s="25"/>
      <c r="G7" s="75"/>
      <c r="H7" s="77"/>
      <c r="I7" s="83"/>
      <c r="J7" s="83"/>
      <c r="K7" s="94"/>
      <c r="L7" s="96"/>
      <c r="M7" s="76"/>
      <c r="P7" s="179"/>
    </row>
    <row r="8" spans="1:21" x14ac:dyDescent="0.2">
      <c r="A8" s="528"/>
      <c r="B8" s="105" t="s">
        <v>69</v>
      </c>
      <c r="C8" s="61" t="s">
        <v>82</v>
      </c>
      <c r="D8" s="62" t="s">
        <v>92</v>
      </c>
      <c r="E8" s="69">
        <f>[1]D4_6!$AD$7</f>
        <v>9780</v>
      </c>
      <c r="F8" s="25"/>
      <c r="G8" s="125">
        <f>G9/($F$1*$F$2)</f>
        <v>0.70545138888888892</v>
      </c>
      <c r="H8" s="77"/>
      <c r="I8" s="83"/>
      <c r="J8" s="101">
        <f>J9/($F$1*$F$2)*K9</f>
        <v>0.70545138888888881</v>
      </c>
      <c r="K8" s="94"/>
      <c r="L8" s="96"/>
      <c r="M8" s="195">
        <f>M9/$L$2</f>
        <v>0.69775694444444458</v>
      </c>
      <c r="N8" s="179">
        <f>N9/$L$2</f>
        <v>0.69775694444444447</v>
      </c>
      <c r="O8" s="33" t="str">
        <f>IF(INT(M8*10^6)=INT(N8*10^6),"OK","x")</f>
        <v>OK</v>
      </c>
      <c r="P8" s="197"/>
    </row>
    <row r="9" spans="1:21" ht="13.8" thickBot="1" x14ac:dyDescent="0.25">
      <c r="A9" s="528"/>
      <c r="B9" s="193">
        <f>B6</f>
        <v>2</v>
      </c>
      <c r="C9" s="63" t="s">
        <v>71</v>
      </c>
      <c r="D9" s="64" t="s">
        <v>94</v>
      </c>
      <c r="E9" s="70"/>
      <c r="F9" s="81">
        <f>SUM(E7:E9)</f>
        <v>9780</v>
      </c>
      <c r="G9" s="82">
        <f>SUM(F4:F9)</f>
        <v>20317</v>
      </c>
      <c r="H9" s="78">
        <f>SUM([1]D4_6!$E$7:$P$7)</f>
        <v>7487</v>
      </c>
      <c r="I9" s="86">
        <f>F9/H9</f>
        <v>1.3062641912648592</v>
      </c>
      <c r="J9" s="87">
        <f>SUM(H6,H9)</f>
        <v>15458</v>
      </c>
      <c r="K9" s="95">
        <f>G9/J9</f>
        <v>1.3143356190969078</v>
      </c>
      <c r="L9" s="98">
        <f>H9/12/B9</f>
        <v>311.95833333333331</v>
      </c>
      <c r="M9" s="196">
        <f>J9/12/$F$2</f>
        <v>322.04166666666669</v>
      </c>
      <c r="N9" s="132">
        <f>AVERAGE(L4:L9)</f>
        <v>322.04166666666663</v>
      </c>
      <c r="O9" s="33" t="str">
        <f>IF(M9=N9,"OK","x")</f>
        <v>OK</v>
      </c>
    </row>
    <row r="10" spans="1:21" ht="13.8" thickBot="1" x14ac:dyDescent="0.25">
      <c r="A10" s="528"/>
      <c r="B10" s="106" t="s">
        <v>97</v>
      </c>
      <c r="C10" s="23"/>
      <c r="D10" s="72"/>
      <c r="E10" s="65"/>
      <c r="F10" s="66" t="str">
        <f>F3</f>
        <v>24Hr計 集計　chk</v>
      </c>
      <c r="G10" s="73"/>
      <c r="H10" s="524" t="s">
        <v>99</v>
      </c>
      <c r="I10" s="525"/>
      <c r="J10" s="525"/>
      <c r="K10" s="526"/>
      <c r="L10" s="522" t="s">
        <v>112</v>
      </c>
      <c r="M10" s="523"/>
    </row>
    <row r="11" spans="1:21" x14ac:dyDescent="0.2">
      <c r="A11" s="528"/>
      <c r="B11" s="102" t="s">
        <v>78</v>
      </c>
      <c r="C11" s="53" t="s">
        <v>73</v>
      </c>
      <c r="D11" s="54" t="s">
        <v>80</v>
      </c>
      <c r="E11" s="67"/>
      <c r="F11" s="21"/>
      <c r="G11" s="74"/>
      <c r="H11" s="77"/>
      <c r="I11" s="84"/>
      <c r="J11" s="84"/>
      <c r="K11" s="93"/>
      <c r="L11" s="100"/>
      <c r="M11" s="76"/>
    </row>
    <row r="12" spans="1:21" x14ac:dyDescent="0.2">
      <c r="A12" s="528"/>
      <c r="B12" s="103" t="s">
        <v>69</v>
      </c>
      <c r="C12" s="55" t="s">
        <v>82</v>
      </c>
      <c r="D12" s="56" t="s">
        <v>84</v>
      </c>
      <c r="E12" s="68">
        <f>[3]D4_6!$AD$4</f>
        <v>11540</v>
      </c>
      <c r="F12" s="25"/>
      <c r="G12" s="75"/>
      <c r="H12" s="77"/>
      <c r="I12" s="85"/>
      <c r="J12" s="83"/>
      <c r="K12" s="94"/>
      <c r="L12" s="96"/>
      <c r="M12" s="76"/>
    </row>
    <row r="13" spans="1:21" x14ac:dyDescent="0.2">
      <c r="A13" s="528"/>
      <c r="B13" s="107">
        <f>B9</f>
        <v>2</v>
      </c>
      <c r="C13" s="57" t="s">
        <v>71</v>
      </c>
      <c r="D13" s="56" t="s">
        <v>86</v>
      </c>
      <c r="E13" s="68"/>
      <c r="F13" s="80">
        <f>SUM(E11:E13)</f>
        <v>11540</v>
      </c>
      <c r="G13" s="75"/>
      <c r="H13" s="78">
        <f>SUM([3]D4_6!$E$4:$P$4)</f>
        <v>8910</v>
      </c>
      <c r="I13" s="86">
        <f>F13/H13</f>
        <v>1.2951739618406286</v>
      </c>
      <c r="J13" s="83"/>
      <c r="K13" s="94"/>
      <c r="L13" s="97">
        <f>H13/12/B13</f>
        <v>371.25</v>
      </c>
      <c r="M13" s="76"/>
    </row>
    <row r="14" spans="1:21" x14ac:dyDescent="0.2">
      <c r="A14" s="528"/>
      <c r="B14" s="104" t="s">
        <v>88</v>
      </c>
      <c r="C14" s="59" t="s">
        <v>73</v>
      </c>
      <c r="D14" s="60" t="s">
        <v>90</v>
      </c>
      <c r="E14" s="69"/>
      <c r="F14" s="25"/>
      <c r="G14" s="75"/>
      <c r="H14" s="77"/>
      <c r="I14" s="83"/>
      <c r="J14" s="83"/>
      <c r="K14" s="94"/>
      <c r="L14" s="96"/>
      <c r="M14" s="76"/>
    </row>
    <row r="15" spans="1:21" x14ac:dyDescent="0.2">
      <c r="A15" s="528"/>
      <c r="B15" s="105" t="s">
        <v>69</v>
      </c>
      <c r="C15" s="61" t="s">
        <v>82</v>
      </c>
      <c r="D15" s="62" t="s">
        <v>92</v>
      </c>
      <c r="E15" s="69">
        <f>[3]D4_6!$AD$7</f>
        <v>10634</v>
      </c>
      <c r="F15" s="25"/>
      <c r="G15" s="125">
        <f>G16/($F$1*$F$2)</f>
        <v>0.76993055555555556</v>
      </c>
      <c r="H15" s="77"/>
      <c r="I15" s="83"/>
      <c r="J15" s="101">
        <f>J16/($F$1*$F$2)*K16</f>
        <v>0.76993055555555556</v>
      </c>
      <c r="K15" s="94"/>
      <c r="L15" s="96"/>
      <c r="M15" s="120">
        <f>M16/$L$2</f>
        <v>0.76903125000000006</v>
      </c>
      <c r="N15" s="179">
        <f>N16/$L$2</f>
        <v>0.76903125000000006</v>
      </c>
      <c r="O15" s="33" t="str">
        <f>IF(M15=N15,"OK","x")</f>
        <v>OK</v>
      </c>
    </row>
    <row r="16" spans="1:21" ht="13.8" thickBot="1" x14ac:dyDescent="0.25">
      <c r="A16" s="528"/>
      <c r="B16" s="193">
        <f>B13</f>
        <v>2</v>
      </c>
      <c r="C16" s="63" t="s">
        <v>71</v>
      </c>
      <c r="D16" s="64" t="s">
        <v>94</v>
      </c>
      <c r="E16" s="70"/>
      <c r="F16" s="81">
        <f>SUM(E14:E16)</f>
        <v>10634</v>
      </c>
      <c r="G16" s="82">
        <f>SUM(F11:F16)</f>
        <v>22174</v>
      </c>
      <c r="H16" s="78">
        <f>SUM([3]D4_6!$E$7:$P$7)</f>
        <v>8127</v>
      </c>
      <c r="I16" s="86">
        <f>F16/H16</f>
        <v>1.308477913129076</v>
      </c>
      <c r="J16" s="87">
        <f>SUM(H13,H16)</f>
        <v>17037</v>
      </c>
      <c r="K16" s="95">
        <f>G16/J16</f>
        <v>1.301520220696132</v>
      </c>
      <c r="L16" s="98">
        <f>H16/12/B16</f>
        <v>338.625</v>
      </c>
      <c r="M16" s="99">
        <f>J16/12/$F$2</f>
        <v>354.9375</v>
      </c>
      <c r="N16" s="194">
        <f>AVERAGE(L11:L16)</f>
        <v>354.9375</v>
      </c>
      <c r="O16" s="33" t="str">
        <f>IF(M16=N16,"OK","x")</f>
        <v>OK</v>
      </c>
    </row>
    <row r="17" spans="1:15" ht="13.8" thickBot="1" x14ac:dyDescent="0.25">
      <c r="A17" s="528"/>
      <c r="B17" s="106" t="s">
        <v>186</v>
      </c>
      <c r="C17" s="23"/>
      <c r="D17" s="72"/>
      <c r="E17" s="65"/>
      <c r="F17" s="66" t="str">
        <f>F10</f>
        <v>24Hr計 集計　chk</v>
      </c>
      <c r="G17" s="73"/>
      <c r="H17" s="524" t="s">
        <v>99</v>
      </c>
      <c r="I17" s="525"/>
      <c r="J17" s="525"/>
      <c r="K17" s="526"/>
      <c r="L17" s="522" t="s">
        <v>112</v>
      </c>
      <c r="M17" s="523"/>
    </row>
    <row r="18" spans="1:15" x14ac:dyDescent="0.2">
      <c r="A18" s="528"/>
      <c r="B18" s="102" t="s">
        <v>77</v>
      </c>
      <c r="C18" s="53" t="s">
        <v>72</v>
      </c>
      <c r="D18" s="54" t="s">
        <v>79</v>
      </c>
      <c r="E18" s="67"/>
      <c r="F18" s="21"/>
      <c r="G18" s="74"/>
      <c r="H18" s="77"/>
      <c r="I18" s="84"/>
      <c r="J18" s="84"/>
      <c r="K18" s="93"/>
      <c r="L18" s="100"/>
      <c r="M18" s="76"/>
    </row>
    <row r="19" spans="1:15" x14ac:dyDescent="0.2">
      <c r="A19" s="528"/>
      <c r="B19" s="103" t="s">
        <v>68</v>
      </c>
      <c r="C19" s="55" t="s">
        <v>81</v>
      </c>
      <c r="D19" s="56" t="s">
        <v>83</v>
      </c>
      <c r="E19" s="68">
        <f>[4]D4_6!$AD$4</f>
        <v>11156</v>
      </c>
      <c r="F19" s="25"/>
      <c r="G19" s="75"/>
      <c r="H19" s="77"/>
      <c r="I19" s="85"/>
      <c r="J19" s="83"/>
      <c r="K19" s="94"/>
      <c r="L19" s="96"/>
      <c r="M19" s="76"/>
    </row>
    <row r="20" spans="1:15" x14ac:dyDescent="0.2">
      <c r="A20" s="528"/>
      <c r="B20" s="107">
        <f>B16</f>
        <v>2</v>
      </c>
      <c r="C20" s="57" t="s">
        <v>70</v>
      </c>
      <c r="D20" s="56" t="s">
        <v>85</v>
      </c>
      <c r="E20" s="68"/>
      <c r="F20" s="80">
        <f>SUM(E18:E20)</f>
        <v>11156</v>
      </c>
      <c r="G20" s="75"/>
      <c r="H20" s="78">
        <f>SUM([4]D4_6!$E$4:$P$4)</f>
        <v>8393</v>
      </c>
      <c r="I20" s="86">
        <f>F20/H20</f>
        <v>1.3292029071845586</v>
      </c>
      <c r="J20" s="83"/>
      <c r="K20" s="94"/>
      <c r="L20" s="97">
        <f>H20/12/B20</f>
        <v>349.70833333333331</v>
      </c>
      <c r="M20" s="76"/>
    </row>
    <row r="21" spans="1:15" x14ac:dyDescent="0.2">
      <c r="A21" s="528"/>
      <c r="B21" s="104" t="s">
        <v>87</v>
      </c>
      <c r="C21" s="59" t="s">
        <v>72</v>
      </c>
      <c r="D21" s="60" t="s">
        <v>89</v>
      </c>
      <c r="E21" s="69"/>
      <c r="F21" s="25"/>
      <c r="G21" s="75"/>
      <c r="H21" s="77"/>
      <c r="I21" s="83"/>
      <c r="J21" s="83"/>
      <c r="K21" s="94"/>
      <c r="L21" s="96"/>
      <c r="M21" s="76"/>
    </row>
    <row r="22" spans="1:15" x14ac:dyDescent="0.2">
      <c r="A22" s="528"/>
      <c r="B22" s="105" t="s">
        <v>68</v>
      </c>
      <c r="C22" s="61" t="s">
        <v>81</v>
      </c>
      <c r="D22" s="62" t="s">
        <v>91</v>
      </c>
      <c r="E22" s="69">
        <f>[4]D4_6!$AD$7</f>
        <v>10893</v>
      </c>
      <c r="F22" s="25"/>
      <c r="G22" s="125">
        <f>G23/($F$1*$F$2)</f>
        <v>0.76559027777777777</v>
      </c>
      <c r="H22" s="77"/>
      <c r="I22" s="83"/>
      <c r="J22" s="101">
        <f>J23/($F$1*$F$2)*K23</f>
        <v>0.76559027777777777</v>
      </c>
      <c r="K22" s="94"/>
      <c r="L22" s="96"/>
      <c r="M22" s="120">
        <f>M23/$L$2</f>
        <v>0.74578472222222225</v>
      </c>
      <c r="N22" s="179">
        <f>N23/$L$2</f>
        <v>0.74578472222222225</v>
      </c>
      <c r="O22" s="33" t="str">
        <f>IF(M22=N22,"OK","x")</f>
        <v>OK</v>
      </c>
    </row>
    <row r="23" spans="1:15" ht="13.8" thickBot="1" x14ac:dyDescent="0.25">
      <c r="A23" s="528"/>
      <c r="B23" s="193">
        <f>B20</f>
        <v>2</v>
      </c>
      <c r="C23" s="63" t="s">
        <v>70</v>
      </c>
      <c r="D23" s="64" t="s">
        <v>93</v>
      </c>
      <c r="E23" s="70"/>
      <c r="F23" s="81">
        <f>SUM(E21:E23)</f>
        <v>10893</v>
      </c>
      <c r="G23" s="82">
        <f>SUM(F18:F23)</f>
        <v>22049</v>
      </c>
      <c r="H23" s="78">
        <f>SUM([4]D4_6!$E$7:$P$7)</f>
        <v>8129</v>
      </c>
      <c r="I23" s="86">
        <f>F23/H23</f>
        <v>1.3400172222905646</v>
      </c>
      <c r="J23" s="87">
        <f>SUM(H20,H23)</f>
        <v>16522</v>
      </c>
      <c r="K23" s="95">
        <f>G23/J23</f>
        <v>1.3345236654158092</v>
      </c>
      <c r="L23" s="98">
        <f>H23/12/B23</f>
        <v>338.70833333333331</v>
      </c>
      <c r="M23" s="99">
        <f>J23/12/$F$2</f>
        <v>344.20833333333331</v>
      </c>
      <c r="N23" s="194">
        <f>AVERAGE(L18:L23)</f>
        <v>344.20833333333331</v>
      </c>
      <c r="O23" s="33" t="str">
        <f>IF(M23=N23,"OK","x")</f>
        <v>OK</v>
      </c>
    </row>
    <row r="24" spans="1:15" ht="13.8" thickBot="1" x14ac:dyDescent="0.25">
      <c r="A24" s="528"/>
      <c r="B24" s="106" t="s">
        <v>187</v>
      </c>
      <c r="C24" s="23"/>
      <c r="D24" s="72"/>
      <c r="E24" s="65"/>
      <c r="F24" s="66" t="str">
        <f>F17</f>
        <v>24Hr計 集計　chk</v>
      </c>
      <c r="G24" s="73"/>
      <c r="H24" s="524" t="s">
        <v>99</v>
      </c>
      <c r="I24" s="525"/>
      <c r="J24" s="525"/>
      <c r="K24" s="526"/>
      <c r="L24" s="522" t="s">
        <v>112</v>
      </c>
      <c r="M24" s="523"/>
    </row>
    <row r="25" spans="1:15" x14ac:dyDescent="0.2">
      <c r="A25" s="528"/>
      <c r="B25" s="102" t="s">
        <v>77</v>
      </c>
      <c r="C25" s="53" t="s">
        <v>72</v>
      </c>
      <c r="D25" s="54" t="s">
        <v>79</v>
      </c>
      <c r="E25" s="67"/>
      <c r="F25" s="21"/>
      <c r="G25" s="74"/>
      <c r="H25" s="77"/>
      <c r="I25" s="84"/>
      <c r="J25" s="84"/>
      <c r="K25" s="93"/>
      <c r="L25" s="100"/>
      <c r="M25" s="76"/>
    </row>
    <row r="26" spans="1:15" x14ac:dyDescent="0.2">
      <c r="A26" s="528"/>
      <c r="B26" s="103" t="s">
        <v>68</v>
      </c>
      <c r="C26" s="55" t="s">
        <v>81</v>
      </c>
      <c r="D26" s="56" t="s">
        <v>83</v>
      </c>
      <c r="E26" s="68">
        <f>[5]D4_6!$AD$4</f>
        <v>11259</v>
      </c>
      <c r="F26" s="25"/>
      <c r="G26" s="75"/>
      <c r="H26" s="77"/>
      <c r="I26" s="86">
        <f>F27/H27</f>
        <v>1.3278688524590163</v>
      </c>
      <c r="J26" s="83"/>
      <c r="K26" s="94"/>
      <c r="L26" s="96"/>
      <c r="M26" s="76"/>
    </row>
    <row r="27" spans="1:15" x14ac:dyDescent="0.2">
      <c r="A27" s="528"/>
      <c r="B27" s="107">
        <f>B20</f>
        <v>2</v>
      </c>
      <c r="C27" s="57" t="s">
        <v>70</v>
      </c>
      <c r="D27" s="56" t="s">
        <v>85</v>
      </c>
      <c r="E27" s="68"/>
      <c r="F27" s="80">
        <f>SUM(E25:E27)</f>
        <v>11259</v>
      </c>
      <c r="G27" s="75"/>
      <c r="H27" s="78">
        <f>SUM([5]D4_6!$E$4:$P$4)</f>
        <v>8479</v>
      </c>
      <c r="I27" s="83"/>
      <c r="J27" s="83"/>
      <c r="K27" s="94"/>
      <c r="L27" s="97">
        <f>H27/12/B27</f>
        <v>353.29166666666669</v>
      </c>
      <c r="M27" s="76"/>
    </row>
    <row r="28" spans="1:15" x14ac:dyDescent="0.2">
      <c r="A28" s="528"/>
      <c r="B28" s="104" t="s">
        <v>87</v>
      </c>
      <c r="C28" s="59" t="s">
        <v>72</v>
      </c>
      <c r="D28" s="60" t="s">
        <v>89</v>
      </c>
      <c r="E28" s="69"/>
      <c r="F28" s="25"/>
      <c r="G28" s="75"/>
      <c r="H28" s="77"/>
      <c r="I28" s="83"/>
      <c r="J28" s="83"/>
      <c r="K28" s="94"/>
      <c r="L28" s="96"/>
      <c r="M28" s="76"/>
    </row>
    <row r="29" spans="1:15" x14ac:dyDescent="0.2">
      <c r="A29" s="528"/>
      <c r="B29" s="105" t="s">
        <v>68</v>
      </c>
      <c r="C29" s="61" t="s">
        <v>81</v>
      </c>
      <c r="D29" s="62" t="s">
        <v>91</v>
      </c>
      <c r="E29" s="69">
        <f>[5]D4_6!$AD$7</f>
        <v>11011</v>
      </c>
      <c r="F29" s="25"/>
      <c r="G29" s="125">
        <f>G30/($F$1*$F$2)</f>
        <v>0.77326388888888886</v>
      </c>
      <c r="H29" s="77"/>
      <c r="I29" s="83"/>
      <c r="J29" s="101">
        <f>J30/($F$1*$F$2)*K30</f>
        <v>0.77326388888888886</v>
      </c>
      <c r="K29" s="94"/>
      <c r="L29" s="96"/>
      <c r="M29" s="120">
        <f>M30/$L$2</f>
        <v>0.75878472222222226</v>
      </c>
      <c r="N29" s="179">
        <f>N30/$L$2</f>
        <v>0.75878472222222237</v>
      </c>
      <c r="O29" s="33" t="str">
        <f>IF(M29=N29,"OK","x")</f>
        <v>OK</v>
      </c>
    </row>
    <row r="30" spans="1:15" ht="13.8" thickBot="1" x14ac:dyDescent="0.25">
      <c r="A30" s="528"/>
      <c r="B30" s="108">
        <f>B23</f>
        <v>2</v>
      </c>
      <c r="C30" s="63" t="s">
        <v>70</v>
      </c>
      <c r="D30" s="64" t="s">
        <v>93</v>
      </c>
      <c r="E30" s="70"/>
      <c r="F30" s="81">
        <f>SUM(E28:E30)</f>
        <v>11011</v>
      </c>
      <c r="G30" s="82">
        <f>SUM(F25:F30)</f>
        <v>22270</v>
      </c>
      <c r="H30" s="79">
        <f>SUM([5]D4_6!$E$7:$P$7)</f>
        <v>8331</v>
      </c>
      <c r="I30" s="89">
        <f>F30/H30</f>
        <v>1.3216900732205017</v>
      </c>
      <c r="J30" s="87">
        <f>SUM(H27,H30)</f>
        <v>16810</v>
      </c>
      <c r="K30" s="95">
        <f>G30/J30</f>
        <v>1.3248066627007733</v>
      </c>
      <c r="L30" s="98">
        <f>H30/12/B30</f>
        <v>347.125</v>
      </c>
      <c r="M30" s="99">
        <f>J30/12/$F$2</f>
        <v>350.20833333333331</v>
      </c>
      <c r="N30" s="194">
        <f>AVERAGE(L25:L30)</f>
        <v>350.20833333333337</v>
      </c>
      <c r="O30" s="33" t="str">
        <f>IF(M30=N30,"OK","x")</f>
        <v>OK</v>
      </c>
    </row>
    <row r="31" spans="1:15" x14ac:dyDescent="0.2">
      <c r="A31" s="528"/>
      <c r="G31" s="11"/>
    </row>
    <row r="32" spans="1:15" x14ac:dyDescent="0.2">
      <c r="A32" s="528"/>
      <c r="G32" s="11"/>
    </row>
    <row r="33" spans="1:24" x14ac:dyDescent="0.2">
      <c r="A33" s="500"/>
      <c r="G33" s="11"/>
    </row>
    <row r="34" spans="1:24" x14ac:dyDescent="0.2">
      <c r="A34" s="500"/>
    </row>
    <row r="35" spans="1:24" x14ac:dyDescent="0.2">
      <c r="A35" s="500"/>
      <c r="G35" s="223"/>
      <c r="H35" s="223"/>
      <c r="I35" s="223"/>
      <c r="J35" s="223"/>
      <c r="K35" s="223"/>
      <c r="L35" s="223"/>
      <c r="M35" s="223"/>
      <c r="N35" s="223"/>
      <c r="O35" s="223"/>
      <c r="P35" s="223"/>
      <c r="Q35" s="223"/>
      <c r="R35" s="223"/>
      <c r="S35" s="223"/>
      <c r="T35" s="223"/>
      <c r="U35" s="223"/>
      <c r="V35" s="223"/>
      <c r="W35" s="223"/>
      <c r="X35" s="223"/>
    </row>
    <row r="36" spans="1:24" x14ac:dyDescent="0.2">
      <c r="A36" s="500"/>
      <c r="G36" s="223"/>
      <c r="H36" s="223"/>
      <c r="I36" s="223"/>
      <c r="J36" s="223"/>
      <c r="K36" s="223"/>
      <c r="L36" s="223"/>
      <c r="M36" s="223"/>
      <c r="N36" s="223"/>
      <c r="O36" s="223"/>
      <c r="P36" s="223"/>
      <c r="Q36" s="223"/>
      <c r="R36" s="223"/>
      <c r="S36" s="223"/>
      <c r="T36" s="223"/>
      <c r="U36" s="223"/>
      <c r="V36" s="223"/>
      <c r="W36" s="223"/>
      <c r="X36" s="223"/>
    </row>
    <row r="37" spans="1:24" x14ac:dyDescent="0.2">
      <c r="A37" s="500"/>
      <c r="G37" s="223"/>
      <c r="H37" s="223"/>
      <c r="I37" s="223"/>
      <c r="J37" s="223"/>
      <c r="K37" s="223"/>
      <c r="L37" s="223"/>
      <c r="M37" s="223"/>
      <c r="N37" s="223"/>
      <c r="O37" s="223"/>
      <c r="P37" s="223"/>
      <c r="Q37" s="223"/>
      <c r="R37" s="223"/>
      <c r="S37" s="223"/>
      <c r="T37" s="223"/>
      <c r="U37" s="223"/>
      <c r="V37" s="223"/>
      <c r="W37" s="223"/>
      <c r="X37" s="223"/>
    </row>
    <row r="38" spans="1:24" x14ac:dyDescent="0.2">
      <c r="A38" s="500"/>
      <c r="G38" s="223"/>
      <c r="H38" s="223"/>
      <c r="I38" s="223"/>
      <c r="J38" s="223"/>
      <c r="K38" s="223"/>
      <c r="L38" s="223"/>
      <c r="M38" s="223"/>
      <c r="N38" s="223"/>
      <c r="O38" s="223"/>
      <c r="P38" s="223"/>
      <c r="Q38" s="223"/>
      <c r="R38" s="223"/>
      <c r="S38" s="223"/>
      <c r="T38" s="223"/>
      <c r="U38" s="223"/>
      <c r="V38" s="223"/>
      <c r="W38" s="223"/>
      <c r="X38" s="223"/>
    </row>
    <row r="39" spans="1:24" x14ac:dyDescent="0.2">
      <c r="A39" s="500"/>
      <c r="G39" s="223"/>
      <c r="H39" s="223"/>
      <c r="I39" s="223"/>
      <c r="J39" s="223"/>
      <c r="K39" s="223"/>
      <c r="L39" s="223"/>
      <c r="M39" s="223"/>
      <c r="N39" s="223"/>
      <c r="O39" s="223"/>
      <c r="P39" s="223"/>
      <c r="Q39" s="223"/>
      <c r="R39" s="223"/>
      <c r="S39" s="223"/>
      <c r="T39" s="223"/>
      <c r="U39" s="223"/>
      <c r="V39" s="223"/>
      <c r="W39" s="223"/>
      <c r="X39" s="223"/>
    </row>
    <row r="40" spans="1:24" ht="13.8" thickBot="1" x14ac:dyDescent="0.25">
      <c r="A40" s="529"/>
      <c r="G40" s="223"/>
      <c r="H40" s="223"/>
      <c r="I40" s="223"/>
      <c r="J40" s="223"/>
      <c r="K40" s="223"/>
      <c r="L40" s="223"/>
      <c r="M40" s="223"/>
      <c r="N40" s="223"/>
      <c r="O40" s="223"/>
      <c r="P40" s="223"/>
      <c r="Q40" s="223"/>
      <c r="R40" s="223"/>
      <c r="S40" s="223"/>
      <c r="T40" s="223"/>
      <c r="U40" s="223"/>
      <c r="V40" s="223"/>
      <c r="W40" s="223"/>
      <c r="X40" s="223"/>
    </row>
    <row r="41" spans="1:24" x14ac:dyDescent="0.2">
      <c r="G41" s="223"/>
      <c r="H41" s="223"/>
      <c r="I41" s="223"/>
      <c r="J41" s="223"/>
      <c r="K41" s="223"/>
      <c r="L41" s="223"/>
      <c r="M41" s="223"/>
      <c r="N41" s="223"/>
      <c r="O41" s="223"/>
      <c r="P41" s="223"/>
      <c r="Q41" s="223"/>
      <c r="R41" s="223"/>
      <c r="S41" s="223"/>
      <c r="T41" s="223"/>
      <c r="U41" s="223"/>
      <c r="V41" s="223"/>
      <c r="W41" s="223"/>
      <c r="X41" s="223"/>
    </row>
    <row r="42" spans="1:24" x14ac:dyDescent="0.2">
      <c r="G42" s="223"/>
      <c r="H42" s="223"/>
      <c r="I42" s="223"/>
      <c r="J42" s="223"/>
      <c r="K42" s="223"/>
      <c r="L42" s="223"/>
      <c r="M42" s="223"/>
      <c r="N42" s="223"/>
      <c r="O42" s="223"/>
      <c r="P42" s="223"/>
      <c r="Q42" s="223"/>
      <c r="R42" s="223"/>
      <c r="S42" s="223"/>
      <c r="T42" s="223"/>
      <c r="U42" s="223"/>
      <c r="V42" s="223"/>
      <c r="W42" s="223"/>
      <c r="X42" s="223"/>
    </row>
    <row r="43" spans="1:24" x14ac:dyDescent="0.2">
      <c r="G43" s="223"/>
      <c r="H43" s="223"/>
      <c r="I43" s="223"/>
      <c r="J43" s="223"/>
      <c r="K43" s="223"/>
      <c r="L43" s="223"/>
      <c r="M43" s="223"/>
      <c r="N43" s="223"/>
      <c r="O43" s="223"/>
      <c r="P43" s="223"/>
      <c r="Q43" s="223"/>
      <c r="R43" s="223"/>
      <c r="S43" s="223"/>
      <c r="T43" s="223"/>
      <c r="U43" s="223"/>
      <c r="V43" s="223"/>
      <c r="W43" s="223"/>
      <c r="X43" s="223"/>
    </row>
    <row r="44" spans="1:24" x14ac:dyDescent="0.2">
      <c r="G44" s="223"/>
      <c r="H44" s="223"/>
      <c r="I44" s="223"/>
      <c r="J44" s="223"/>
      <c r="K44" s="223"/>
      <c r="L44" s="223"/>
      <c r="M44" s="223"/>
      <c r="N44" s="223"/>
      <c r="O44" s="223"/>
      <c r="P44" s="223"/>
      <c r="Q44" s="223"/>
      <c r="R44" s="223"/>
      <c r="S44" s="223"/>
      <c r="T44" s="223"/>
      <c r="U44" s="223"/>
      <c r="V44" s="223"/>
      <c r="W44" s="223"/>
      <c r="X44" s="223"/>
    </row>
    <row r="45" spans="1:24" x14ac:dyDescent="0.2">
      <c r="G45" s="223"/>
      <c r="H45" s="223"/>
      <c r="I45" s="223"/>
      <c r="J45" s="223"/>
      <c r="K45" s="223"/>
      <c r="L45" s="223"/>
      <c r="M45" s="223"/>
      <c r="N45" s="223"/>
      <c r="O45" s="223"/>
      <c r="P45" s="223"/>
      <c r="Q45" s="223"/>
      <c r="R45" s="223"/>
      <c r="S45" s="223"/>
      <c r="T45" s="223"/>
      <c r="U45" s="223"/>
      <c r="V45" s="223"/>
      <c r="W45" s="223"/>
      <c r="X45" s="223"/>
    </row>
    <row r="46" spans="1:24" x14ac:dyDescent="0.2">
      <c r="G46" s="223"/>
      <c r="H46" s="223"/>
      <c r="I46" s="223"/>
      <c r="J46" s="223"/>
      <c r="K46" s="402">
        <v>12</v>
      </c>
      <c r="L46" s="402">
        <v>8</v>
      </c>
      <c r="M46" s="402">
        <v>4</v>
      </c>
      <c r="N46" s="402"/>
      <c r="O46" s="402"/>
      <c r="P46" s="402">
        <v>1</v>
      </c>
      <c r="Q46" s="402">
        <v>2</v>
      </c>
      <c r="R46" s="402">
        <v>3</v>
      </c>
      <c r="S46" s="223"/>
      <c r="T46" s="223"/>
      <c r="U46" s="223"/>
      <c r="V46" s="223"/>
      <c r="W46" s="223"/>
      <c r="X46" s="223"/>
    </row>
    <row r="47" spans="1:24" x14ac:dyDescent="0.2">
      <c r="G47" s="223"/>
      <c r="H47" s="223"/>
      <c r="I47" s="223"/>
      <c r="J47" s="223"/>
      <c r="K47" s="223"/>
      <c r="L47" s="223"/>
      <c r="M47" s="223"/>
      <c r="N47" s="223"/>
      <c r="O47" s="223"/>
      <c r="P47" s="223"/>
      <c r="Q47" s="223"/>
      <c r="R47" s="223"/>
      <c r="S47" s="223"/>
      <c r="T47" s="223"/>
      <c r="U47" s="223"/>
      <c r="V47" s="223"/>
      <c r="W47" s="223"/>
      <c r="X47" s="223"/>
    </row>
    <row r="48" spans="1:24" x14ac:dyDescent="0.2">
      <c r="G48" s="223"/>
      <c r="H48" s="223"/>
      <c r="I48" s="223"/>
      <c r="J48" s="223"/>
      <c r="K48" s="223"/>
      <c r="L48" s="223"/>
      <c r="M48" s="223"/>
      <c r="N48" s="223"/>
      <c r="O48" s="223"/>
      <c r="P48" s="223"/>
      <c r="Q48" s="223"/>
      <c r="R48" s="223"/>
      <c r="S48" s="223"/>
      <c r="T48" s="223"/>
      <c r="U48" s="223"/>
      <c r="V48" s="223"/>
      <c r="W48" s="223"/>
      <c r="X48" s="223"/>
    </row>
    <row r="49" spans="7:24" x14ac:dyDescent="0.2">
      <c r="G49" s="223"/>
      <c r="H49" s="223"/>
      <c r="I49" s="223"/>
      <c r="J49" s="223"/>
      <c r="K49" s="223"/>
      <c r="L49" s="223"/>
      <c r="M49" s="223"/>
      <c r="N49" s="223"/>
      <c r="O49" s="223"/>
      <c r="P49" s="223"/>
      <c r="Q49" s="223"/>
      <c r="R49" s="223"/>
      <c r="S49" s="223"/>
      <c r="T49" s="223"/>
      <c r="U49" s="223"/>
      <c r="V49" s="223"/>
      <c r="W49" s="223"/>
      <c r="X49" s="223"/>
    </row>
    <row r="50" spans="7:24" x14ac:dyDescent="0.2">
      <c r="G50" s="223"/>
      <c r="H50" s="223"/>
      <c r="I50" s="223"/>
      <c r="J50" s="223"/>
      <c r="K50" s="223"/>
      <c r="L50" s="223"/>
      <c r="M50" s="223"/>
      <c r="N50" s="223"/>
      <c r="O50" s="223"/>
      <c r="P50" s="223"/>
      <c r="Q50" s="223"/>
      <c r="R50" s="223"/>
      <c r="S50" s="223"/>
      <c r="T50" s="223"/>
      <c r="U50" s="223"/>
      <c r="V50" s="223"/>
      <c r="W50" s="223"/>
      <c r="X50" s="223"/>
    </row>
    <row r="51" spans="7:24" x14ac:dyDescent="0.2">
      <c r="G51" s="223"/>
      <c r="H51" s="223"/>
      <c r="I51" s="223"/>
      <c r="J51" s="223"/>
      <c r="K51" s="223"/>
      <c r="L51" s="223"/>
      <c r="M51" s="223"/>
      <c r="N51" s="223"/>
      <c r="O51" s="223"/>
      <c r="P51" s="223"/>
      <c r="Q51" s="223"/>
      <c r="R51" s="223"/>
      <c r="S51" s="223"/>
      <c r="T51" s="223"/>
      <c r="U51" s="223"/>
      <c r="V51" s="223"/>
      <c r="W51" s="223"/>
      <c r="X51" s="223"/>
    </row>
    <row r="52" spans="7:24" x14ac:dyDescent="0.2">
      <c r="G52" s="223"/>
      <c r="H52" s="223"/>
      <c r="I52" s="223"/>
      <c r="J52" s="223"/>
      <c r="K52" s="223"/>
      <c r="L52" s="223"/>
      <c r="M52" s="223"/>
      <c r="N52" s="223"/>
      <c r="O52" s="223"/>
      <c r="P52" s="223"/>
      <c r="Q52" s="223"/>
      <c r="R52" s="223"/>
      <c r="S52" s="223"/>
      <c r="T52" s="223"/>
      <c r="U52" s="223"/>
      <c r="V52" s="223"/>
      <c r="W52" s="223"/>
      <c r="X52" s="223"/>
    </row>
    <row r="53" spans="7:24" x14ac:dyDescent="0.2">
      <c r="G53" s="223"/>
      <c r="H53" s="223"/>
      <c r="I53" s="223"/>
      <c r="J53" s="223"/>
      <c r="K53" s="223"/>
      <c r="L53" s="223"/>
      <c r="M53" s="223"/>
      <c r="N53" s="223"/>
      <c r="O53" s="223"/>
      <c r="P53" s="223"/>
      <c r="Q53" s="223"/>
      <c r="R53" s="223"/>
      <c r="S53" s="223"/>
      <c r="T53" s="223"/>
      <c r="U53" s="223"/>
      <c r="V53" s="223"/>
      <c r="W53" s="223"/>
      <c r="X53" s="223"/>
    </row>
    <row r="54" spans="7:24" x14ac:dyDescent="0.2">
      <c r="G54" s="223"/>
      <c r="H54" s="223"/>
      <c r="I54" s="223"/>
      <c r="J54" s="223"/>
      <c r="K54" s="223"/>
      <c r="L54" s="223"/>
      <c r="M54" s="223"/>
      <c r="N54" s="223"/>
      <c r="O54" s="223"/>
      <c r="P54" s="223"/>
      <c r="Q54" s="223"/>
      <c r="R54" s="223"/>
      <c r="S54" s="223"/>
      <c r="T54" s="223"/>
      <c r="U54" s="223"/>
      <c r="V54" s="401">
        <v>3</v>
      </c>
      <c r="W54" s="223"/>
      <c r="X54" s="223"/>
    </row>
    <row r="55" spans="7:24" x14ac:dyDescent="0.2">
      <c r="G55" s="223"/>
      <c r="H55" s="223"/>
      <c r="I55" s="402">
        <v>12</v>
      </c>
      <c r="J55" s="223"/>
      <c r="K55" s="223"/>
      <c r="L55" s="223"/>
      <c r="M55" s="223"/>
      <c r="N55" s="223"/>
      <c r="O55" s="223"/>
      <c r="P55" s="223"/>
      <c r="Q55" s="223"/>
      <c r="R55" s="223"/>
      <c r="S55" s="223"/>
      <c r="T55" s="223"/>
      <c r="U55" s="223"/>
      <c r="V55" s="401"/>
      <c r="W55" s="223"/>
      <c r="X55" s="223"/>
    </row>
    <row r="56" spans="7:24" x14ac:dyDescent="0.2">
      <c r="G56" s="223"/>
      <c r="H56" s="223"/>
      <c r="I56" s="402">
        <v>11</v>
      </c>
      <c r="J56" s="223"/>
      <c r="K56" s="223"/>
      <c r="L56" s="223"/>
      <c r="M56" s="223"/>
      <c r="N56" s="223"/>
      <c r="O56" s="223"/>
      <c r="P56" s="223"/>
      <c r="Q56" s="223"/>
      <c r="R56" s="223"/>
      <c r="S56" s="223"/>
      <c r="T56" s="223"/>
      <c r="U56" s="223"/>
      <c r="V56" s="401">
        <v>11</v>
      </c>
      <c r="W56" s="223"/>
      <c r="X56" s="223"/>
    </row>
    <row r="57" spans="7:24" x14ac:dyDescent="0.2">
      <c r="G57" s="223"/>
      <c r="H57" s="223"/>
      <c r="I57" s="402">
        <v>10</v>
      </c>
      <c r="J57" s="223"/>
      <c r="K57" s="223"/>
      <c r="L57" s="223"/>
      <c r="M57" s="223"/>
      <c r="N57" s="223"/>
      <c r="O57" s="223"/>
      <c r="P57" s="223"/>
      <c r="Q57" s="223"/>
      <c r="R57" s="223"/>
      <c r="S57" s="223"/>
      <c r="T57" s="223"/>
      <c r="U57" s="223"/>
      <c r="V57" s="401">
        <v>7</v>
      </c>
      <c r="W57" s="223"/>
      <c r="X57" s="223"/>
    </row>
    <row r="58" spans="7:24" x14ac:dyDescent="0.2">
      <c r="G58" s="223"/>
      <c r="H58" s="223"/>
      <c r="I58" s="223"/>
      <c r="J58" s="223"/>
      <c r="K58" s="223"/>
      <c r="L58" s="223"/>
      <c r="M58" s="223"/>
      <c r="N58" s="223"/>
      <c r="O58" s="223"/>
      <c r="P58" s="223"/>
      <c r="Q58" s="223"/>
      <c r="R58" s="223"/>
      <c r="S58" s="223"/>
      <c r="T58" s="223"/>
      <c r="U58" s="223"/>
      <c r="V58" s="223"/>
      <c r="W58" s="223"/>
      <c r="X58" s="223"/>
    </row>
    <row r="59" spans="7:24" x14ac:dyDescent="0.2">
      <c r="G59" s="223"/>
      <c r="H59" s="223"/>
      <c r="I59" s="223"/>
      <c r="J59" s="223"/>
      <c r="K59" s="223"/>
      <c r="L59" s="223"/>
      <c r="M59" s="223"/>
      <c r="N59" s="223"/>
      <c r="O59" s="223"/>
      <c r="P59" s="223"/>
      <c r="Q59" s="223"/>
      <c r="R59" s="223"/>
      <c r="S59" s="223"/>
      <c r="T59" s="223"/>
      <c r="U59" s="223"/>
      <c r="V59" s="223"/>
      <c r="W59" s="223"/>
      <c r="X59" s="223"/>
    </row>
    <row r="60" spans="7:24" x14ac:dyDescent="0.2">
      <c r="G60" s="223"/>
      <c r="H60" s="223"/>
      <c r="I60" s="223"/>
      <c r="J60" s="223"/>
      <c r="K60" s="223"/>
      <c r="L60" s="223"/>
      <c r="M60" s="223"/>
      <c r="N60" s="223"/>
      <c r="O60" s="223"/>
      <c r="P60" s="223"/>
      <c r="Q60" s="223"/>
      <c r="R60" s="223"/>
      <c r="S60" s="223"/>
      <c r="T60" s="223"/>
      <c r="U60" s="223"/>
      <c r="V60" s="223"/>
      <c r="W60" s="223"/>
      <c r="X60" s="223"/>
    </row>
    <row r="61" spans="7:24" x14ac:dyDescent="0.2">
      <c r="G61" s="223"/>
      <c r="H61" s="223"/>
      <c r="I61" s="223"/>
      <c r="J61" s="223"/>
      <c r="K61" s="223"/>
      <c r="L61" s="223"/>
      <c r="M61" s="223"/>
      <c r="N61" s="223"/>
      <c r="O61" s="223"/>
      <c r="P61" s="223"/>
      <c r="Q61" s="223"/>
      <c r="R61" s="223"/>
      <c r="S61" s="223"/>
      <c r="T61" s="223"/>
      <c r="U61" s="223"/>
      <c r="V61" s="223"/>
      <c r="W61" s="223"/>
      <c r="X61" s="223"/>
    </row>
    <row r="62" spans="7:24" x14ac:dyDescent="0.2">
      <c r="G62" s="223"/>
      <c r="H62" s="223"/>
      <c r="I62" s="223"/>
      <c r="J62" s="223"/>
      <c r="K62" s="223"/>
      <c r="L62" s="223"/>
      <c r="M62" s="223"/>
      <c r="N62" s="223"/>
      <c r="O62" s="223"/>
      <c r="P62" s="223"/>
      <c r="Q62" s="223"/>
      <c r="R62" s="223"/>
      <c r="S62" s="223"/>
      <c r="T62" s="223"/>
      <c r="U62" s="223"/>
      <c r="V62" s="223"/>
      <c r="W62" s="223"/>
      <c r="X62" s="223"/>
    </row>
    <row r="63" spans="7:24" x14ac:dyDescent="0.2">
      <c r="G63" s="223"/>
      <c r="H63" s="223"/>
      <c r="I63" s="401">
        <v>1</v>
      </c>
      <c r="J63" s="223"/>
      <c r="K63" s="223"/>
      <c r="L63" s="223"/>
      <c r="M63" s="223"/>
      <c r="N63" s="223"/>
      <c r="O63" s="223"/>
      <c r="P63" s="223"/>
      <c r="Q63" s="223"/>
      <c r="R63" s="223"/>
      <c r="S63" s="223"/>
      <c r="T63" s="223"/>
      <c r="U63" s="223"/>
      <c r="V63" s="401">
        <v>4</v>
      </c>
      <c r="W63" s="223"/>
      <c r="X63" s="223"/>
    </row>
    <row r="64" spans="7:24" x14ac:dyDescent="0.2">
      <c r="G64" s="223"/>
      <c r="H64" s="223"/>
      <c r="I64" s="401">
        <v>5</v>
      </c>
      <c r="J64" s="223"/>
      <c r="K64" s="223"/>
      <c r="L64" s="223"/>
      <c r="M64" s="223"/>
      <c r="N64" s="223"/>
      <c r="O64" s="223"/>
      <c r="P64" s="223"/>
      <c r="Q64" s="223"/>
      <c r="R64" s="223"/>
      <c r="S64" s="223"/>
      <c r="T64" s="223"/>
      <c r="U64" s="223"/>
      <c r="V64" s="401">
        <v>5</v>
      </c>
      <c r="W64" s="223"/>
      <c r="X64" s="223"/>
    </row>
    <row r="65" spans="7:24" x14ac:dyDescent="0.2">
      <c r="G65" s="223"/>
      <c r="H65" s="223"/>
      <c r="I65" s="401">
        <v>9</v>
      </c>
      <c r="J65" s="223"/>
      <c r="K65" s="223"/>
      <c r="L65" s="223"/>
      <c r="M65" s="223"/>
      <c r="N65" s="223"/>
      <c r="O65" s="223"/>
      <c r="P65" s="223"/>
      <c r="Q65" s="223"/>
      <c r="R65" s="223"/>
      <c r="S65" s="223"/>
      <c r="T65" s="223"/>
      <c r="U65" s="223"/>
      <c r="V65" s="401">
        <v>6</v>
      </c>
      <c r="W65" s="223"/>
      <c r="X65" s="223"/>
    </row>
    <row r="66" spans="7:24" x14ac:dyDescent="0.2">
      <c r="G66" s="223"/>
      <c r="H66" s="223"/>
      <c r="I66" s="223"/>
      <c r="J66" s="223"/>
      <c r="K66" s="223"/>
      <c r="L66" s="223"/>
      <c r="M66" s="223"/>
      <c r="N66" s="223"/>
      <c r="O66" s="223"/>
      <c r="P66" s="223"/>
      <c r="Q66" s="223"/>
      <c r="R66" s="223"/>
      <c r="S66" s="223"/>
      <c r="T66" s="223"/>
      <c r="U66" s="223"/>
      <c r="V66" s="223"/>
      <c r="W66" s="223"/>
      <c r="X66" s="223"/>
    </row>
    <row r="67" spans="7:24" x14ac:dyDescent="0.2">
      <c r="G67" s="223"/>
      <c r="H67" s="223"/>
      <c r="I67" s="223"/>
      <c r="J67" s="223"/>
      <c r="K67" s="223"/>
      <c r="L67" s="223"/>
      <c r="M67" s="223"/>
      <c r="N67" s="223"/>
      <c r="O67" s="223"/>
      <c r="P67" s="223"/>
      <c r="Q67" s="223"/>
      <c r="R67" s="223"/>
      <c r="S67" s="223"/>
      <c r="T67" s="223"/>
      <c r="U67" s="223"/>
      <c r="V67" s="223"/>
      <c r="W67" s="223"/>
      <c r="X67" s="223"/>
    </row>
    <row r="68" spans="7:24" x14ac:dyDescent="0.2">
      <c r="G68" s="223"/>
      <c r="H68" s="223"/>
      <c r="I68" s="223"/>
      <c r="J68" s="223"/>
      <c r="K68" s="223"/>
      <c r="L68" s="223"/>
      <c r="M68" s="223"/>
      <c r="N68" s="223"/>
      <c r="O68" s="223"/>
      <c r="P68" s="223"/>
      <c r="Q68" s="223"/>
      <c r="R68" s="223"/>
      <c r="S68" s="223"/>
      <c r="T68" s="223"/>
      <c r="U68" s="223"/>
      <c r="V68" s="223"/>
      <c r="W68" s="223"/>
      <c r="X68" s="223"/>
    </row>
    <row r="69" spans="7:24" x14ac:dyDescent="0.2">
      <c r="G69" s="223"/>
      <c r="H69" s="223"/>
      <c r="I69" s="223"/>
      <c r="J69" s="223"/>
      <c r="K69" s="223"/>
      <c r="L69" s="223"/>
      <c r="M69" s="223"/>
      <c r="N69" s="223"/>
      <c r="O69" s="223"/>
      <c r="P69" s="223"/>
      <c r="Q69" s="223"/>
      <c r="R69" s="223"/>
      <c r="S69" s="223"/>
      <c r="T69" s="223"/>
      <c r="U69" s="223"/>
      <c r="V69" s="223"/>
      <c r="W69" s="223"/>
      <c r="X69" s="223"/>
    </row>
    <row r="70" spans="7:24" x14ac:dyDescent="0.2">
      <c r="G70" s="223"/>
      <c r="H70" s="223"/>
      <c r="I70" s="223"/>
      <c r="J70" s="223"/>
      <c r="K70" s="223"/>
      <c r="L70" s="223"/>
      <c r="M70" s="223"/>
      <c r="N70" s="223"/>
      <c r="O70" s="223"/>
      <c r="P70" s="223"/>
      <c r="Q70" s="223"/>
      <c r="R70" s="223"/>
      <c r="S70" s="223"/>
      <c r="T70" s="223"/>
      <c r="U70" s="223"/>
      <c r="V70" s="223"/>
      <c r="W70" s="223"/>
      <c r="X70" s="223"/>
    </row>
    <row r="71" spans="7:24" x14ac:dyDescent="0.2">
      <c r="G71" s="223"/>
      <c r="H71" s="223"/>
      <c r="I71" s="223"/>
      <c r="J71" s="223"/>
      <c r="K71" s="223"/>
      <c r="L71" s="223"/>
      <c r="M71" s="223"/>
      <c r="N71" s="223"/>
      <c r="O71" s="223"/>
      <c r="P71" s="223"/>
      <c r="Q71" s="223"/>
      <c r="R71" s="223"/>
      <c r="S71" s="223"/>
      <c r="T71" s="223"/>
      <c r="U71" s="223"/>
      <c r="V71" s="223"/>
      <c r="W71" s="223"/>
      <c r="X71" s="223"/>
    </row>
    <row r="72" spans="7:24" x14ac:dyDescent="0.2">
      <c r="G72" s="223"/>
      <c r="H72" s="223"/>
      <c r="I72" s="223"/>
      <c r="J72" s="223"/>
      <c r="K72" s="223"/>
      <c r="L72" s="223"/>
      <c r="M72" s="223"/>
      <c r="N72" s="223"/>
      <c r="O72" s="223"/>
      <c r="P72" s="223"/>
      <c r="Q72" s="223"/>
      <c r="R72" s="223"/>
      <c r="S72" s="223"/>
      <c r="T72" s="223"/>
      <c r="U72" s="223"/>
      <c r="V72" s="223"/>
      <c r="W72" s="223"/>
      <c r="X72" s="223"/>
    </row>
    <row r="73" spans="7:24" x14ac:dyDescent="0.2">
      <c r="G73" s="223"/>
      <c r="H73" s="223"/>
      <c r="I73" s="223"/>
      <c r="J73" s="223"/>
      <c r="K73" s="223"/>
      <c r="L73" s="223"/>
      <c r="M73" s="223"/>
      <c r="N73" s="223"/>
      <c r="O73" s="223"/>
      <c r="P73" s="223"/>
      <c r="Q73" s="223"/>
      <c r="R73" s="223"/>
      <c r="S73" s="223"/>
      <c r="T73" s="223"/>
      <c r="U73" s="223"/>
      <c r="V73" s="223"/>
      <c r="W73" s="223"/>
      <c r="X73" s="223"/>
    </row>
    <row r="74" spans="7:24" x14ac:dyDescent="0.2">
      <c r="G74" s="223"/>
      <c r="H74" s="223"/>
      <c r="I74" s="223"/>
      <c r="J74" s="223"/>
      <c r="K74" s="223"/>
      <c r="L74" s="223"/>
      <c r="M74" s="223"/>
      <c r="N74" s="223"/>
      <c r="O74" s="223"/>
      <c r="P74" s="223"/>
      <c r="Q74" s="223"/>
      <c r="R74" s="223"/>
      <c r="S74" s="223"/>
      <c r="T74" s="223"/>
      <c r="U74" s="223"/>
      <c r="V74" s="223"/>
      <c r="W74" s="223"/>
      <c r="X74" s="223"/>
    </row>
    <row r="75" spans="7:24" x14ac:dyDescent="0.2">
      <c r="G75" s="223"/>
      <c r="H75" s="223"/>
      <c r="I75" s="223"/>
      <c r="J75" s="223"/>
      <c r="K75" s="223"/>
      <c r="L75" s="223"/>
      <c r="M75" s="223"/>
      <c r="N75" s="223"/>
      <c r="O75" s="223"/>
      <c r="P75" s="223"/>
      <c r="Q75" s="223"/>
      <c r="R75" s="223"/>
      <c r="S75" s="223"/>
      <c r="T75" s="223"/>
      <c r="U75" s="223"/>
      <c r="V75" s="223"/>
      <c r="W75" s="223"/>
      <c r="X75" s="223"/>
    </row>
    <row r="76" spans="7:24" x14ac:dyDescent="0.2">
      <c r="K76" s="35">
        <v>9</v>
      </c>
      <c r="L76" s="35">
        <v>8</v>
      </c>
      <c r="M76" s="35">
        <v>7</v>
      </c>
      <c r="N76" s="35"/>
      <c r="O76" s="35"/>
      <c r="P76" s="35">
        <v>10</v>
      </c>
      <c r="Q76" s="35">
        <v>2</v>
      </c>
      <c r="R76" s="35">
        <v>6</v>
      </c>
    </row>
  </sheetData>
  <mergeCells count="13">
    <mergeCell ref="N2:O2"/>
    <mergeCell ref="A3:A40"/>
    <mergeCell ref="H3:K3"/>
    <mergeCell ref="L3:M3"/>
    <mergeCell ref="H10:K10"/>
    <mergeCell ref="L10:M10"/>
    <mergeCell ref="H17:K17"/>
    <mergeCell ref="L17:M17"/>
    <mergeCell ref="H24:K24"/>
    <mergeCell ref="L24:M24"/>
    <mergeCell ref="A1:A2"/>
    <mergeCell ref="L1:M1"/>
    <mergeCell ref="L2:M2"/>
  </mergeCells>
  <phoneticPr fontId="4"/>
  <hyperlinks>
    <hyperlink ref="A1:A2" location="_４_６" display="＜４＞" xr:uid="{00000000-0004-0000-0400-000000000000}"/>
  </hyperlinks>
  <printOptions horizontalCentered="1" verticalCentered="1"/>
  <pageMargins left="0" right="0" top="0" bottom="0" header="0.31496062992125984" footer="0.31496062992125984"/>
  <pageSetup paperSize="9" scale="49" orientation="portrait" horizontalDpi="1200" verticalDpi="120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S40"/>
  <sheetViews>
    <sheetView topLeftCell="B1" zoomScale="95" zoomScaleNormal="95" workbookViewId="0">
      <selection activeCell="E8" sqref="E8"/>
    </sheetView>
  </sheetViews>
  <sheetFormatPr defaultRowHeight="13.2" x14ac:dyDescent="0.2"/>
  <cols>
    <col min="3" max="3" width="7" customWidth="1"/>
    <col min="4" max="4" width="8.33203125" customWidth="1"/>
    <col min="7" max="7" width="9.77734375" customWidth="1"/>
    <col min="14" max="14" width="5.88671875" bestFit="1" customWidth="1"/>
    <col min="15" max="15" width="4" bestFit="1" customWidth="1"/>
    <col min="16" max="16" width="3.88671875" customWidth="1"/>
    <col min="17" max="17" width="9" style="33"/>
    <col min="18" max="18" width="13.88671875" customWidth="1"/>
  </cols>
  <sheetData>
    <row r="1" spans="1:15" ht="13.8" thickBot="1" x14ac:dyDescent="0.25">
      <c r="A1" s="532" t="s">
        <v>113</v>
      </c>
      <c r="B1" s="90" t="s">
        <v>129</v>
      </c>
      <c r="C1" s="91" t="s">
        <v>75</v>
      </c>
      <c r="D1" s="92"/>
      <c r="E1" s="118"/>
      <c r="F1" s="106">
        <f>12000*0.6</f>
        <v>7200</v>
      </c>
      <c r="G1" s="119" t="s">
        <v>110</v>
      </c>
      <c r="H1" s="112"/>
      <c r="I1" s="113" t="s">
        <v>104</v>
      </c>
      <c r="J1" s="48"/>
      <c r="K1" s="114" t="s">
        <v>104</v>
      </c>
      <c r="L1" s="534" t="s">
        <v>108</v>
      </c>
      <c r="M1" s="535"/>
    </row>
    <row r="2" spans="1:15" ht="15" thickBot="1" x14ac:dyDescent="0.25">
      <c r="A2" s="533"/>
      <c r="B2" s="49"/>
      <c r="C2" s="50" t="s">
        <v>76</v>
      </c>
      <c r="D2" s="51"/>
      <c r="E2" s="109"/>
      <c r="F2" s="110">
        <v>4</v>
      </c>
      <c r="G2" s="111" t="s">
        <v>106</v>
      </c>
      <c r="H2" s="115"/>
      <c r="I2" s="116" t="s">
        <v>103</v>
      </c>
      <c r="J2" s="71"/>
      <c r="K2" s="117" t="s">
        <v>103</v>
      </c>
      <c r="L2" s="530">
        <f>$F$1/(1.3*12)</f>
        <v>461.53846153846149</v>
      </c>
      <c r="M2" s="531"/>
      <c r="N2" s="521" t="s">
        <v>179</v>
      </c>
      <c r="O2" s="469"/>
    </row>
    <row r="3" spans="1:15" ht="13.8" thickBot="1" x14ac:dyDescent="0.25">
      <c r="A3" s="527" t="s">
        <v>114</v>
      </c>
      <c r="B3" s="122" t="s">
        <v>101</v>
      </c>
      <c r="C3" s="123"/>
      <c r="D3" s="124"/>
      <c r="E3" s="65"/>
      <c r="F3" s="66" t="s">
        <v>95</v>
      </c>
      <c r="G3" s="73"/>
      <c r="H3" s="524" t="s">
        <v>99</v>
      </c>
      <c r="I3" s="525"/>
      <c r="J3" s="525"/>
      <c r="K3" s="526"/>
      <c r="L3" s="522" t="s">
        <v>112</v>
      </c>
      <c r="M3" s="523"/>
    </row>
    <row r="4" spans="1:15" x14ac:dyDescent="0.2">
      <c r="A4" s="528"/>
      <c r="B4" s="102" t="s">
        <v>78</v>
      </c>
      <c r="C4" s="53" t="s">
        <v>73</v>
      </c>
      <c r="D4" s="54" t="s">
        <v>80</v>
      </c>
      <c r="E4" s="67"/>
      <c r="F4" s="21"/>
      <c r="G4" s="74"/>
      <c r="H4" s="77"/>
      <c r="I4" s="84"/>
      <c r="J4" s="84"/>
      <c r="K4" s="93"/>
      <c r="L4" s="96"/>
      <c r="M4" s="76"/>
    </row>
    <row r="5" spans="1:15" x14ac:dyDescent="0.2">
      <c r="A5" s="528"/>
      <c r="B5" s="103" t="s">
        <v>69</v>
      </c>
      <c r="C5" s="55" t="s">
        <v>82</v>
      </c>
      <c r="D5" s="56" t="s">
        <v>84</v>
      </c>
      <c r="E5" s="68">
        <f>[1]D4_6!$AD$37</f>
        <v>7425</v>
      </c>
      <c r="F5" s="25"/>
      <c r="G5" s="75"/>
      <c r="H5" s="77"/>
      <c r="I5" s="85"/>
      <c r="J5" s="83"/>
      <c r="K5" s="94"/>
      <c r="L5" s="96"/>
      <c r="M5" s="76"/>
    </row>
    <row r="6" spans="1:15" x14ac:dyDescent="0.2">
      <c r="A6" s="528"/>
      <c r="B6" s="107">
        <f>$F$2/2</f>
        <v>2</v>
      </c>
      <c r="C6" s="57" t="s">
        <v>71</v>
      </c>
      <c r="D6" s="56" t="s">
        <v>86</v>
      </c>
      <c r="E6" s="68"/>
      <c r="F6" s="80">
        <f>SUM(E4:E6)</f>
        <v>7425</v>
      </c>
      <c r="G6" s="75"/>
      <c r="H6" s="78">
        <f>SUM([1]D4_6!$E$37:$P$37)</f>
        <v>5455</v>
      </c>
      <c r="I6" s="86">
        <f>F6/H6</f>
        <v>1.3611365719523374</v>
      </c>
      <c r="J6" s="83"/>
      <c r="K6" s="94"/>
      <c r="L6" s="97">
        <f>H6/12/B6</f>
        <v>227.29166666666666</v>
      </c>
      <c r="M6" s="76"/>
    </row>
    <row r="7" spans="1:15" x14ac:dyDescent="0.2">
      <c r="A7" s="528"/>
      <c r="B7" s="104" t="s">
        <v>88</v>
      </c>
      <c r="C7" s="59" t="s">
        <v>73</v>
      </c>
      <c r="D7" s="60" t="s">
        <v>90</v>
      </c>
      <c r="E7" s="69"/>
      <c r="F7" s="25"/>
      <c r="G7" s="75"/>
      <c r="H7" s="77"/>
      <c r="I7" s="83"/>
      <c r="J7" s="83"/>
      <c r="K7" s="94"/>
      <c r="L7" s="96"/>
      <c r="M7" s="76"/>
    </row>
    <row r="8" spans="1:15" x14ac:dyDescent="0.2">
      <c r="A8" s="528"/>
      <c r="B8" s="105" t="s">
        <v>69</v>
      </c>
      <c r="C8" s="61" t="s">
        <v>82</v>
      </c>
      <c r="D8" s="62" t="s">
        <v>92</v>
      </c>
      <c r="E8" s="69">
        <f>[1]D4_6!$AD$48</f>
        <v>6807</v>
      </c>
      <c r="F8" s="25"/>
      <c r="G8" s="125">
        <f>G9/($F$1*$F$2)</f>
        <v>0.49416666666666664</v>
      </c>
      <c r="H8" s="77"/>
      <c r="I8" s="83"/>
      <c r="J8" s="101">
        <f>J9/($F$1*$F$2)*K9</f>
        <v>0.49416666666666664</v>
      </c>
      <c r="K8" s="94"/>
      <c r="L8" s="96"/>
      <c r="M8" s="120">
        <f>M9/$L$2</f>
        <v>0.43617708333333338</v>
      </c>
      <c r="N8" s="179">
        <f>N9/$L$2</f>
        <v>0.43617708333333338</v>
      </c>
      <c r="O8" s="33" t="str">
        <f>IF(M8=N8,"OK","x")</f>
        <v>OK</v>
      </c>
    </row>
    <row r="9" spans="1:15" ht="13.8" thickBot="1" x14ac:dyDescent="0.25">
      <c r="A9" s="528"/>
      <c r="B9" s="193">
        <f>B6</f>
        <v>2</v>
      </c>
      <c r="C9" s="63" t="s">
        <v>71</v>
      </c>
      <c r="D9" s="64" t="s">
        <v>94</v>
      </c>
      <c r="E9" s="70"/>
      <c r="F9" s="81">
        <f>SUM(E7:E9)</f>
        <v>6807</v>
      </c>
      <c r="G9" s="82">
        <f>SUM(F4:F9)</f>
        <v>14232</v>
      </c>
      <c r="H9" s="78">
        <f>SUM([1]D4_6!$E$48:$P$48)</f>
        <v>4208</v>
      </c>
      <c r="I9" s="86">
        <f>F9/H9</f>
        <v>1.6176330798479088</v>
      </c>
      <c r="J9" s="87">
        <f>SUM(H6,H9)</f>
        <v>9663</v>
      </c>
      <c r="K9" s="95">
        <f>G9/J9</f>
        <v>1.4728345234399254</v>
      </c>
      <c r="L9" s="98">
        <f>H9/12/B9</f>
        <v>175.33333333333334</v>
      </c>
      <c r="M9" s="99">
        <f>J9/12/$F$2</f>
        <v>201.3125</v>
      </c>
      <c r="N9" s="194">
        <f>AVERAGE(L4:L9)</f>
        <v>201.3125</v>
      </c>
      <c r="O9" s="33" t="str">
        <f>IF(M9=N9,"OK","x")</f>
        <v>OK</v>
      </c>
    </row>
    <row r="10" spans="1:15" ht="13.8" thickBot="1" x14ac:dyDescent="0.25">
      <c r="A10" s="528"/>
      <c r="B10" s="106" t="s">
        <v>97</v>
      </c>
      <c r="C10" s="23"/>
      <c r="D10" s="72"/>
      <c r="E10" s="65"/>
      <c r="F10" s="66" t="str">
        <f>F3</f>
        <v>24Hr計 集計　chk</v>
      </c>
      <c r="G10" s="73"/>
      <c r="H10" s="524" t="s">
        <v>98</v>
      </c>
      <c r="I10" s="525"/>
      <c r="J10" s="525"/>
      <c r="K10" s="526"/>
      <c r="L10" s="522" t="s">
        <v>111</v>
      </c>
      <c r="M10" s="523"/>
    </row>
    <row r="11" spans="1:15" x14ac:dyDescent="0.2">
      <c r="A11" s="528"/>
      <c r="B11" s="102" t="s">
        <v>78</v>
      </c>
      <c r="C11" s="53" t="s">
        <v>73</v>
      </c>
      <c r="D11" s="54" t="s">
        <v>80</v>
      </c>
      <c r="E11" s="67"/>
      <c r="F11" s="21"/>
      <c r="G11" s="74"/>
      <c r="H11" s="77"/>
      <c r="I11" s="84"/>
      <c r="J11" s="84"/>
      <c r="K11" s="93"/>
      <c r="L11" s="100"/>
      <c r="M11" s="76"/>
    </row>
    <row r="12" spans="1:15" x14ac:dyDescent="0.2">
      <c r="A12" s="528"/>
      <c r="B12" s="103" t="s">
        <v>69</v>
      </c>
      <c r="C12" s="55" t="s">
        <v>82</v>
      </c>
      <c r="D12" s="56" t="s">
        <v>84</v>
      </c>
      <c r="E12" s="68">
        <f>[3]D4_6!$AD$37</f>
        <v>10492</v>
      </c>
      <c r="F12" s="25"/>
      <c r="G12" s="75"/>
      <c r="H12" s="77"/>
      <c r="I12" s="85"/>
      <c r="J12" s="83"/>
      <c r="K12" s="94"/>
      <c r="L12" s="96"/>
      <c r="M12" s="76"/>
    </row>
    <row r="13" spans="1:15" x14ac:dyDescent="0.2">
      <c r="A13" s="528"/>
      <c r="B13" s="107">
        <f>B9</f>
        <v>2</v>
      </c>
      <c r="C13" s="57" t="s">
        <v>71</v>
      </c>
      <c r="D13" s="56" t="s">
        <v>86</v>
      </c>
      <c r="E13" s="68"/>
      <c r="F13" s="80">
        <f>SUM(E11:E13)</f>
        <v>10492</v>
      </c>
      <c r="G13" s="75"/>
      <c r="H13" s="78">
        <f>SUM([3]D4_6!$E$37:$P$37)</f>
        <v>8095</v>
      </c>
      <c r="I13" s="86">
        <f>F13/H13</f>
        <v>1.2961087090796788</v>
      </c>
      <c r="J13" s="83"/>
      <c r="K13" s="94"/>
      <c r="L13" s="97">
        <f>H13/12/B13</f>
        <v>337.29166666666669</v>
      </c>
      <c r="M13" s="76"/>
    </row>
    <row r="14" spans="1:15" x14ac:dyDescent="0.2">
      <c r="A14" s="528"/>
      <c r="B14" s="104" t="s">
        <v>88</v>
      </c>
      <c r="C14" s="59" t="s">
        <v>73</v>
      </c>
      <c r="D14" s="60" t="s">
        <v>90</v>
      </c>
      <c r="E14" s="69"/>
      <c r="F14" s="25"/>
      <c r="G14" s="75"/>
      <c r="H14" s="77"/>
      <c r="I14" s="83"/>
      <c r="J14" s="83"/>
      <c r="K14" s="94"/>
      <c r="L14" s="96"/>
      <c r="M14" s="76"/>
    </row>
    <row r="15" spans="1:15" x14ac:dyDescent="0.2">
      <c r="A15" s="528"/>
      <c r="B15" s="105" t="s">
        <v>69</v>
      </c>
      <c r="C15" s="61" t="s">
        <v>82</v>
      </c>
      <c r="D15" s="62" t="s">
        <v>92</v>
      </c>
      <c r="E15" s="69">
        <f>[3]D4_6!$AD$48</f>
        <v>9151</v>
      </c>
      <c r="F15" s="25"/>
      <c r="G15" s="125">
        <f>G16/($F$1*$F$2)</f>
        <v>0.68204861111111115</v>
      </c>
      <c r="H15" s="77"/>
      <c r="I15" s="83"/>
      <c r="J15" s="101">
        <f>J16/($F$1*$F$2)*K16</f>
        <v>0.68204861111111115</v>
      </c>
      <c r="K15" s="94"/>
      <c r="L15" s="96"/>
      <c r="M15" s="120">
        <f>M16/$L$2</f>
        <v>0.68624652777777784</v>
      </c>
      <c r="N15" s="179">
        <f>N16/$L$2</f>
        <v>0.68624652777777784</v>
      </c>
      <c r="O15" s="33" t="str">
        <f>IF(M15=N15,"OK","x")</f>
        <v>OK</v>
      </c>
    </row>
    <row r="16" spans="1:15" ht="13.8" thickBot="1" x14ac:dyDescent="0.25">
      <c r="A16" s="528"/>
      <c r="B16" s="193">
        <f>B13</f>
        <v>2</v>
      </c>
      <c r="C16" s="63" t="s">
        <v>71</v>
      </c>
      <c r="D16" s="64" t="s">
        <v>94</v>
      </c>
      <c r="E16" s="70"/>
      <c r="F16" s="81">
        <f>SUM(E14:E16)</f>
        <v>9151</v>
      </c>
      <c r="G16" s="82">
        <f>SUM(F11:F16)</f>
        <v>19643</v>
      </c>
      <c r="H16" s="78">
        <f>SUM([3]D4_6!$E$48:$P$48)</f>
        <v>7108</v>
      </c>
      <c r="I16" s="86">
        <f>F16/H16</f>
        <v>1.2874226223972989</v>
      </c>
      <c r="J16" s="87">
        <f>SUM(H13,H16)</f>
        <v>15203</v>
      </c>
      <c r="K16" s="95">
        <f>G16/J16</f>
        <v>1.2920476221798329</v>
      </c>
      <c r="L16" s="98">
        <f>H16/12/B16</f>
        <v>296.16666666666669</v>
      </c>
      <c r="M16" s="99">
        <f>J16/12/$F$2</f>
        <v>316.72916666666669</v>
      </c>
      <c r="N16" s="194">
        <f>AVERAGE(L11:L16)</f>
        <v>316.72916666666669</v>
      </c>
      <c r="O16" s="33" t="str">
        <f>IF(M16=N16,"OK","x")</f>
        <v>OK</v>
      </c>
    </row>
    <row r="17" spans="1:19" ht="13.8" thickBot="1" x14ac:dyDescent="0.25">
      <c r="A17" s="528"/>
      <c r="B17" s="106" t="s">
        <v>186</v>
      </c>
      <c r="C17" s="23"/>
      <c r="D17" s="72"/>
      <c r="E17" s="65"/>
      <c r="F17" s="66" t="str">
        <f>F10</f>
        <v>24Hr計 集計　chk</v>
      </c>
      <c r="G17" s="73"/>
      <c r="H17" s="524" t="s">
        <v>98</v>
      </c>
      <c r="I17" s="525"/>
      <c r="J17" s="525"/>
      <c r="K17" s="526"/>
      <c r="L17" s="522" t="s">
        <v>111</v>
      </c>
      <c r="M17" s="523"/>
    </row>
    <row r="18" spans="1:19" x14ac:dyDescent="0.2">
      <c r="A18" s="528"/>
      <c r="B18" s="102" t="s">
        <v>77</v>
      </c>
      <c r="C18" s="53" t="s">
        <v>72</v>
      </c>
      <c r="D18" s="54" t="s">
        <v>79</v>
      </c>
      <c r="E18" s="67"/>
      <c r="F18" s="21"/>
      <c r="G18" s="74"/>
      <c r="H18" s="77"/>
      <c r="I18" s="84"/>
      <c r="J18" s="84"/>
      <c r="K18" s="93"/>
      <c r="L18" s="100"/>
      <c r="M18" s="76"/>
    </row>
    <row r="19" spans="1:19" x14ac:dyDescent="0.2">
      <c r="A19" s="528"/>
      <c r="B19" s="103" t="s">
        <v>68</v>
      </c>
      <c r="C19" s="55" t="s">
        <v>81</v>
      </c>
      <c r="D19" s="56" t="s">
        <v>83</v>
      </c>
      <c r="E19" s="68">
        <f>[4]D4_6!$AD$37</f>
        <v>9624</v>
      </c>
      <c r="F19" s="25"/>
      <c r="G19" s="75"/>
      <c r="H19" s="77"/>
      <c r="I19" s="85"/>
      <c r="J19" s="83"/>
      <c r="K19" s="94"/>
      <c r="L19" s="96"/>
      <c r="M19" s="76"/>
    </row>
    <row r="20" spans="1:19" x14ac:dyDescent="0.2">
      <c r="A20" s="528"/>
      <c r="B20" s="107">
        <f>B16</f>
        <v>2</v>
      </c>
      <c r="C20" s="57" t="s">
        <v>70</v>
      </c>
      <c r="D20" s="56" t="s">
        <v>85</v>
      </c>
      <c r="E20" s="68"/>
      <c r="F20" s="80">
        <f>SUM(E18:E20)</f>
        <v>9624</v>
      </c>
      <c r="G20" s="75"/>
      <c r="H20" s="78">
        <f>SUM([4]D4_6!$E$37:$P$37)</f>
        <v>7249</v>
      </c>
      <c r="I20" s="86">
        <f>F20/H20</f>
        <v>1.3276313974341289</v>
      </c>
      <c r="J20" s="83"/>
      <c r="K20" s="94"/>
      <c r="L20" s="97">
        <f>H20/12/B20</f>
        <v>302.04166666666669</v>
      </c>
      <c r="M20" s="76"/>
    </row>
    <row r="21" spans="1:19" x14ac:dyDescent="0.2">
      <c r="A21" s="528"/>
      <c r="B21" s="104" t="s">
        <v>87</v>
      </c>
      <c r="C21" s="59" t="s">
        <v>72</v>
      </c>
      <c r="D21" s="60" t="s">
        <v>89</v>
      </c>
      <c r="E21" s="69"/>
      <c r="F21" s="25"/>
      <c r="G21" s="75"/>
      <c r="H21" s="77"/>
      <c r="I21" s="83"/>
      <c r="J21" s="83"/>
      <c r="K21" s="94"/>
      <c r="L21" s="96"/>
      <c r="M21" s="76"/>
    </row>
    <row r="22" spans="1:19" x14ac:dyDescent="0.2">
      <c r="A22" s="528"/>
      <c r="B22" s="105" t="s">
        <v>68</v>
      </c>
      <c r="C22" s="61" t="s">
        <v>81</v>
      </c>
      <c r="D22" s="62" t="s">
        <v>91</v>
      </c>
      <c r="E22" s="69">
        <f>[4]D4_6!$AD$48</f>
        <v>4817</v>
      </c>
      <c r="F22" s="25"/>
      <c r="G22" s="125">
        <f>G23/($F$1*$F$2)</f>
        <v>0.50142361111111111</v>
      </c>
      <c r="H22" s="77"/>
      <c r="I22" s="83"/>
      <c r="J22" s="101">
        <f>J23/($F$1*$F$2)*K23</f>
        <v>0.50142361111111111</v>
      </c>
      <c r="K22" s="94"/>
      <c r="L22" s="96"/>
      <c r="M22" s="120">
        <f>M23/$L$2</f>
        <v>0.49282638888888897</v>
      </c>
      <c r="N22" s="179">
        <f>N23/$L$2</f>
        <v>0.49282638888888897</v>
      </c>
      <c r="O22" s="33" t="str">
        <f>IF(M22=N22,"OK","x")</f>
        <v>OK</v>
      </c>
    </row>
    <row r="23" spans="1:19" ht="13.8" thickBot="1" x14ac:dyDescent="0.25">
      <c r="A23" s="528"/>
      <c r="B23" s="193">
        <f>B20</f>
        <v>2</v>
      </c>
      <c r="C23" s="63" t="s">
        <v>70</v>
      </c>
      <c r="D23" s="64" t="s">
        <v>93</v>
      </c>
      <c r="E23" s="70"/>
      <c r="F23" s="81">
        <f>SUM(E21:E23)</f>
        <v>4817</v>
      </c>
      <c r="G23" s="82">
        <f>SUM(F18:F23)</f>
        <v>14441</v>
      </c>
      <c r="H23" s="78">
        <f>SUM([4]D4_6!$E$48:$P$48)</f>
        <v>3669</v>
      </c>
      <c r="I23" s="86">
        <f>F23/H23</f>
        <v>1.3128917961297357</v>
      </c>
      <c r="J23" s="87">
        <f>SUM(H20,H23)</f>
        <v>10918</v>
      </c>
      <c r="K23" s="95">
        <f>G23/J23</f>
        <v>1.3226781461806192</v>
      </c>
      <c r="L23" s="98">
        <f>H23/12/B23</f>
        <v>152.875</v>
      </c>
      <c r="M23" s="99">
        <f>J23/12/$F$2</f>
        <v>227.45833333333334</v>
      </c>
      <c r="N23" s="194">
        <f>AVERAGE(L18:L23)</f>
        <v>227.45833333333334</v>
      </c>
      <c r="O23" s="33" t="str">
        <f>IF(M23=N23,"OK","x")</f>
        <v>OK</v>
      </c>
    </row>
    <row r="24" spans="1:19" ht="13.8" thickBot="1" x14ac:dyDescent="0.25">
      <c r="A24" s="528"/>
      <c r="B24" s="106" t="s">
        <v>187</v>
      </c>
      <c r="C24" s="23"/>
      <c r="D24" s="72"/>
      <c r="E24" s="65"/>
      <c r="F24" s="66" t="str">
        <f>F17</f>
        <v>24Hr計 集計　chk</v>
      </c>
      <c r="G24" s="73"/>
      <c r="H24" s="524" t="s">
        <v>98</v>
      </c>
      <c r="I24" s="525"/>
      <c r="J24" s="525"/>
      <c r="K24" s="526"/>
      <c r="L24" s="522" t="s">
        <v>111</v>
      </c>
      <c r="M24" s="523"/>
    </row>
    <row r="25" spans="1:19" x14ac:dyDescent="0.2">
      <c r="A25" s="528"/>
      <c r="B25" s="102" t="s">
        <v>77</v>
      </c>
      <c r="C25" s="53" t="s">
        <v>72</v>
      </c>
      <c r="D25" s="54" t="s">
        <v>79</v>
      </c>
      <c r="E25" s="67"/>
      <c r="F25" s="21"/>
      <c r="G25" s="74"/>
      <c r="H25" s="77"/>
      <c r="I25" s="84"/>
      <c r="J25" s="84"/>
      <c r="K25" s="93"/>
      <c r="L25" s="100"/>
      <c r="M25" s="76"/>
    </row>
    <row r="26" spans="1:19" x14ac:dyDescent="0.2">
      <c r="A26" s="528"/>
      <c r="B26" s="103" t="s">
        <v>68</v>
      </c>
      <c r="C26" s="55" t="s">
        <v>81</v>
      </c>
      <c r="D26" s="56" t="s">
        <v>83</v>
      </c>
      <c r="E26" s="68">
        <f>[5]D4_6!$AD$37</f>
        <v>9513</v>
      </c>
      <c r="F26" s="25"/>
      <c r="G26" s="75"/>
      <c r="H26" s="77"/>
      <c r="I26" s="86">
        <f>F27/H27</f>
        <v>1.3265932227025519</v>
      </c>
      <c r="J26" s="83"/>
      <c r="K26" s="94"/>
      <c r="L26" s="96"/>
      <c r="M26" s="76"/>
    </row>
    <row r="27" spans="1:19" x14ac:dyDescent="0.2">
      <c r="A27" s="528"/>
      <c r="B27" s="107">
        <f>B23</f>
        <v>2</v>
      </c>
      <c r="C27" s="57" t="s">
        <v>70</v>
      </c>
      <c r="D27" s="56" t="s">
        <v>85</v>
      </c>
      <c r="E27" s="68"/>
      <c r="F27" s="80">
        <f>SUM(E25:E27)</f>
        <v>9513</v>
      </c>
      <c r="G27" s="75"/>
      <c r="H27" s="78">
        <f>SUM([5]D4_6!$E$37:$P$37)</f>
        <v>7171</v>
      </c>
      <c r="I27" s="83"/>
      <c r="J27" s="83"/>
      <c r="K27" s="94"/>
      <c r="L27" s="97">
        <f>H27/12/B27</f>
        <v>298.79166666666669</v>
      </c>
      <c r="M27" s="76"/>
    </row>
    <row r="28" spans="1:19" x14ac:dyDescent="0.2">
      <c r="A28" s="528"/>
      <c r="B28" s="104" t="s">
        <v>87</v>
      </c>
      <c r="C28" s="59" t="s">
        <v>72</v>
      </c>
      <c r="D28" s="60" t="s">
        <v>89</v>
      </c>
      <c r="E28" s="69"/>
      <c r="F28" s="25"/>
      <c r="G28" s="75"/>
      <c r="H28" s="77"/>
      <c r="I28" s="83"/>
      <c r="J28" s="83"/>
      <c r="K28" s="94"/>
      <c r="L28" s="96"/>
      <c r="M28" s="76"/>
    </row>
    <row r="29" spans="1:19" x14ac:dyDescent="0.2">
      <c r="A29" s="528"/>
      <c r="B29" s="105" t="s">
        <v>68</v>
      </c>
      <c r="C29" s="61" t="s">
        <v>81</v>
      </c>
      <c r="D29" s="62" t="s">
        <v>91</v>
      </c>
      <c r="E29" s="69">
        <f>[5]D4_6!$AD$48</f>
        <v>6823</v>
      </c>
      <c r="F29" s="25"/>
      <c r="G29" s="125">
        <f>G30/($F$1*$F$2)</f>
        <v>0.56722222222222218</v>
      </c>
      <c r="H29" s="77"/>
      <c r="I29" s="83"/>
      <c r="J29" s="101">
        <f>J30/($F$1*$F$2)*K30</f>
        <v>0.56722222222222218</v>
      </c>
      <c r="K29" s="94"/>
      <c r="L29" s="96"/>
      <c r="M29" s="120">
        <f>M30/$L$2</f>
        <v>0.55963194444444453</v>
      </c>
      <c r="N29" s="179">
        <f>N30/$L$2</f>
        <v>0.55963194444444453</v>
      </c>
      <c r="O29" s="33" t="str">
        <f>IF(M29=N29,"OK","x")</f>
        <v>OK</v>
      </c>
    </row>
    <row r="30" spans="1:19" ht="13.8" thickBot="1" x14ac:dyDescent="0.25">
      <c r="A30" s="528"/>
      <c r="B30" s="193">
        <f>B27</f>
        <v>2</v>
      </c>
      <c r="C30" s="63" t="s">
        <v>70</v>
      </c>
      <c r="D30" s="64" t="s">
        <v>93</v>
      </c>
      <c r="E30" s="70"/>
      <c r="F30" s="81">
        <f>SUM(E28:E30)</f>
        <v>6823</v>
      </c>
      <c r="G30" s="82">
        <f>SUM(F25:F30)</f>
        <v>16336</v>
      </c>
      <c r="H30" s="79">
        <f>SUM([5]D4_6!$E$48:$P$48)</f>
        <v>5227</v>
      </c>
      <c r="I30" s="89">
        <f>F30/H30</f>
        <v>1.3053376697914674</v>
      </c>
      <c r="J30" s="87">
        <f>SUM(H27,H30)</f>
        <v>12398</v>
      </c>
      <c r="K30" s="95">
        <f>G30/J30</f>
        <v>1.3176318761090497</v>
      </c>
      <c r="L30" s="98">
        <f>H30/12/B30</f>
        <v>217.79166666666666</v>
      </c>
      <c r="M30" s="99">
        <f>J30/12/$F$2</f>
        <v>258.29166666666669</v>
      </c>
      <c r="N30" s="194">
        <f>AVERAGE(L25:L30)</f>
        <v>258.29166666666669</v>
      </c>
      <c r="O30" s="33" t="str">
        <f>IF(M30=N30,"OK","x")</f>
        <v>OK</v>
      </c>
    </row>
    <row r="31" spans="1:19" ht="13.8" thickBot="1" x14ac:dyDescent="0.25">
      <c r="A31" s="536"/>
      <c r="B31" s="192"/>
      <c r="C31" s="192"/>
      <c r="D31" s="192"/>
      <c r="E31" s="192"/>
      <c r="G31" s="11"/>
    </row>
    <row r="32" spans="1:19" ht="13.8" thickBot="1" x14ac:dyDescent="0.25">
      <c r="A32" s="528"/>
      <c r="B32" s="33"/>
      <c r="C32" s="33"/>
      <c r="D32" s="539" t="str">
        <f>L1</f>
        <v>台/車線/Hr</v>
      </c>
      <c r="E32" s="540"/>
      <c r="F32" s="446" t="s">
        <v>253</v>
      </c>
      <c r="G32" s="537" t="s">
        <v>356</v>
      </c>
      <c r="H32" s="538"/>
      <c r="I32" s="11"/>
      <c r="Q32"/>
      <c r="S32" s="33"/>
    </row>
    <row r="33" spans="1:19" x14ac:dyDescent="0.2">
      <c r="A33" s="500"/>
      <c r="B33" s="539" t="s">
        <v>251</v>
      </c>
      <c r="C33" s="545"/>
      <c r="D33" s="541">
        <f>AVERAGE(L6,L13,L20,L27)</f>
        <v>291.35416666666669</v>
      </c>
      <c r="E33" s="542"/>
      <c r="F33" s="447">
        <f>D33/$L$2</f>
        <v>0.63126736111111126</v>
      </c>
      <c r="G33" s="444">
        <f>AVERAGE(F6,F13,F20,F27)</f>
        <v>9263.5</v>
      </c>
      <c r="H33" s="414"/>
      <c r="I33" s="11"/>
      <c r="Q33"/>
      <c r="S33" s="33"/>
    </row>
    <row r="34" spans="1:19" x14ac:dyDescent="0.2">
      <c r="A34" s="500"/>
      <c r="B34" s="546" t="s">
        <v>252</v>
      </c>
      <c r="C34" s="547"/>
      <c r="D34" s="541">
        <f>AVERAGE(L9,L16,L23,L30)</f>
        <v>210.54166666666666</v>
      </c>
      <c r="E34" s="542"/>
      <c r="F34" s="447">
        <f>D34/$L$2</f>
        <v>0.45617361111111115</v>
      </c>
      <c r="G34" s="444">
        <f>AVERAGE(F9,F16,F23,F30)</f>
        <v>6899.5</v>
      </c>
      <c r="H34" s="414"/>
      <c r="I34" s="11"/>
      <c r="Q34"/>
      <c r="S34" s="33"/>
    </row>
    <row r="35" spans="1:19" ht="13.8" thickBot="1" x14ac:dyDescent="0.25">
      <c r="A35" s="500"/>
      <c r="B35" s="548" t="s">
        <v>250</v>
      </c>
      <c r="C35" s="549"/>
      <c r="D35" s="543">
        <f>AVERAGE(D33:D34)</f>
        <v>250.94791666666669</v>
      </c>
      <c r="E35" s="544"/>
      <c r="F35" s="448">
        <f>D35/$L$2</f>
        <v>0.54372048611111123</v>
      </c>
      <c r="G35" s="445">
        <f>SUM(G33:G34)</f>
        <v>16163</v>
      </c>
      <c r="H35" s="416" t="s">
        <v>357</v>
      </c>
      <c r="I35" s="11"/>
      <c r="Q35"/>
      <c r="S35" s="33"/>
    </row>
    <row r="36" spans="1:19" x14ac:dyDescent="0.2">
      <c r="A36" s="500"/>
      <c r="G36" s="11"/>
    </row>
    <row r="37" spans="1:19" x14ac:dyDescent="0.2">
      <c r="A37" s="500"/>
      <c r="G37" s="11"/>
    </row>
    <row r="38" spans="1:19" x14ac:dyDescent="0.2">
      <c r="A38" s="500"/>
      <c r="G38" s="11"/>
    </row>
    <row r="39" spans="1:19" x14ac:dyDescent="0.2">
      <c r="A39" s="500"/>
      <c r="G39" s="11"/>
    </row>
    <row r="40" spans="1:19" ht="13.8" thickBot="1" x14ac:dyDescent="0.25">
      <c r="A40" s="529"/>
      <c r="G40" s="11"/>
    </row>
  </sheetData>
  <mergeCells count="21">
    <mergeCell ref="D34:E34"/>
    <mergeCell ref="D35:E35"/>
    <mergeCell ref="B33:C33"/>
    <mergeCell ref="B34:C34"/>
    <mergeCell ref="B35:C35"/>
    <mergeCell ref="N2:O2"/>
    <mergeCell ref="L24:M24"/>
    <mergeCell ref="L2:M2"/>
    <mergeCell ref="A1:A2"/>
    <mergeCell ref="L1:M1"/>
    <mergeCell ref="A3:A40"/>
    <mergeCell ref="H3:K3"/>
    <mergeCell ref="L3:M3"/>
    <mergeCell ref="H10:K10"/>
    <mergeCell ref="L10:M10"/>
    <mergeCell ref="H17:K17"/>
    <mergeCell ref="L17:M17"/>
    <mergeCell ref="H24:K24"/>
    <mergeCell ref="G32:H32"/>
    <mergeCell ref="D32:E32"/>
    <mergeCell ref="D33:E33"/>
  </mergeCells>
  <phoneticPr fontId="1"/>
  <hyperlinks>
    <hyperlink ref="A1:A2" location="_４_６" display="＜5＞" xr:uid="{00000000-0004-0000-0500-000000000000}"/>
  </hyperlinks>
  <printOptions horizontalCentered="1" verticalCentered="1"/>
  <pageMargins left="0" right="0" top="0" bottom="0" header="0.31496062992125984" footer="0.31496062992125984"/>
  <pageSetup paperSize="9" orientation="landscape" horizontalDpi="1200" verticalDpi="1200" r:id="rId1"/>
  <colBreaks count="1" manualBreakCount="1">
    <brk id="21" max="1048575" man="1"/>
  </colBreak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fitToPage="1"/>
  </sheetPr>
  <dimension ref="A1:O40"/>
  <sheetViews>
    <sheetView zoomScale="80" zoomScaleNormal="80" workbookViewId="0">
      <selection activeCell="C33" sqref="C33:J36"/>
    </sheetView>
  </sheetViews>
  <sheetFormatPr defaultRowHeight="13.2" x14ac:dyDescent="0.2"/>
  <cols>
    <col min="3" max="3" width="7" customWidth="1"/>
    <col min="4" max="4" width="8.77734375" customWidth="1"/>
    <col min="7" max="7" width="9.77734375" customWidth="1"/>
    <col min="14" max="14" width="5.88671875" bestFit="1" customWidth="1"/>
    <col min="15" max="15" width="4.21875" bestFit="1" customWidth="1"/>
    <col min="16" max="16" width="3.33203125" customWidth="1"/>
    <col min="18" max="18" width="11.77734375" customWidth="1"/>
    <col min="20" max="20" width="11.33203125" customWidth="1"/>
  </cols>
  <sheetData>
    <row r="1" spans="1:15" ht="13.8" thickBot="1" x14ac:dyDescent="0.25">
      <c r="A1" s="532" t="s">
        <v>115</v>
      </c>
      <c r="B1" s="90" t="s">
        <v>130</v>
      </c>
      <c r="C1" s="91" t="s">
        <v>75</v>
      </c>
      <c r="D1" s="92"/>
      <c r="E1" s="118"/>
      <c r="F1" s="106">
        <f>12000*0.6</f>
        <v>7200</v>
      </c>
      <c r="G1" s="119" t="s">
        <v>110</v>
      </c>
      <c r="H1" s="112"/>
      <c r="I1" s="113" t="s">
        <v>104</v>
      </c>
      <c r="J1" s="48"/>
      <c r="K1" s="114" t="s">
        <v>104</v>
      </c>
      <c r="L1" s="534" t="s">
        <v>108</v>
      </c>
      <c r="M1" s="535"/>
    </row>
    <row r="2" spans="1:15" ht="15" thickBot="1" x14ac:dyDescent="0.25">
      <c r="A2" s="533"/>
      <c r="B2" s="49"/>
      <c r="C2" s="50" t="s">
        <v>76</v>
      </c>
      <c r="D2" s="51"/>
      <c r="E2" s="109"/>
      <c r="F2" s="110">
        <v>4</v>
      </c>
      <c r="G2" s="111" t="s">
        <v>106</v>
      </c>
      <c r="H2" s="115"/>
      <c r="I2" s="116" t="s">
        <v>103</v>
      </c>
      <c r="J2" s="71"/>
      <c r="K2" s="117" t="s">
        <v>103</v>
      </c>
      <c r="L2" s="530">
        <f>$F$1/(1.3*12)</f>
        <v>461.53846153846149</v>
      </c>
      <c r="M2" s="531"/>
      <c r="N2" s="521" t="s">
        <v>179</v>
      </c>
      <c r="O2" s="469"/>
    </row>
    <row r="3" spans="1:15" ht="13.8" thickBot="1" x14ac:dyDescent="0.25">
      <c r="A3" s="527" t="s">
        <v>241</v>
      </c>
      <c r="B3" s="122" t="s">
        <v>101</v>
      </c>
      <c r="C3" s="123"/>
      <c r="D3" s="124"/>
      <c r="E3" s="65"/>
      <c r="F3" s="66" t="s">
        <v>95</v>
      </c>
      <c r="G3" s="73"/>
      <c r="H3" s="524" t="s">
        <v>99</v>
      </c>
      <c r="I3" s="525"/>
      <c r="J3" s="525"/>
      <c r="K3" s="526"/>
      <c r="L3" s="522" t="s">
        <v>112</v>
      </c>
      <c r="M3" s="523"/>
    </row>
    <row r="4" spans="1:15" x14ac:dyDescent="0.2">
      <c r="A4" s="528"/>
      <c r="B4" s="102" t="s">
        <v>78</v>
      </c>
      <c r="C4" s="53" t="s">
        <v>73</v>
      </c>
      <c r="D4" s="54" t="s">
        <v>80</v>
      </c>
      <c r="E4" s="67"/>
      <c r="F4" s="21"/>
      <c r="G4" s="74"/>
      <c r="H4" s="77"/>
      <c r="I4" s="84"/>
      <c r="J4" s="84"/>
      <c r="K4" s="93"/>
      <c r="L4" s="96"/>
      <c r="M4" s="76"/>
    </row>
    <row r="5" spans="1:15" x14ac:dyDescent="0.2">
      <c r="A5" s="528"/>
      <c r="B5" s="103" t="s">
        <v>69</v>
      </c>
      <c r="C5" s="55" t="s">
        <v>82</v>
      </c>
      <c r="D5" s="56" t="s">
        <v>84</v>
      </c>
      <c r="E5" s="68">
        <f>[1]D4_6!$AD$70</f>
        <v>7978</v>
      </c>
      <c r="F5" s="25"/>
      <c r="G5" s="75"/>
      <c r="H5" s="77"/>
      <c r="I5" s="85"/>
      <c r="J5" s="83"/>
      <c r="K5" s="94"/>
      <c r="L5" s="96"/>
      <c r="M5" s="76"/>
    </row>
    <row r="6" spans="1:15" x14ac:dyDescent="0.2">
      <c r="A6" s="528"/>
      <c r="B6" s="107">
        <f>$F$2/2</f>
        <v>2</v>
      </c>
      <c r="C6" s="57" t="s">
        <v>71</v>
      </c>
      <c r="D6" s="56" t="s">
        <v>86</v>
      </c>
      <c r="E6" s="68"/>
      <c r="F6" s="80">
        <f>SUM(E4:E6)</f>
        <v>7978</v>
      </c>
      <c r="G6" s="75"/>
      <c r="H6" s="78">
        <f>SUM([1]D4_6!$E$70:$P$70)</f>
        <v>6032</v>
      </c>
      <c r="I6" s="86">
        <f>F6/H6</f>
        <v>1.3226127320954908</v>
      </c>
      <c r="J6" s="83"/>
      <c r="K6" s="94"/>
      <c r="L6" s="97">
        <f>H6/12/B6</f>
        <v>251.33333333333334</v>
      </c>
      <c r="M6" s="76"/>
    </row>
    <row r="7" spans="1:15" x14ac:dyDescent="0.2">
      <c r="A7" s="528"/>
      <c r="B7" s="104" t="s">
        <v>88</v>
      </c>
      <c r="C7" s="59" t="s">
        <v>73</v>
      </c>
      <c r="D7" s="60" t="s">
        <v>90</v>
      </c>
      <c r="E7" s="69"/>
      <c r="F7" s="25"/>
      <c r="G7" s="75"/>
      <c r="H7" s="77"/>
      <c r="I7" s="83"/>
      <c r="J7" s="83"/>
      <c r="K7" s="94"/>
      <c r="L7" s="96"/>
      <c r="M7" s="76"/>
    </row>
    <row r="8" spans="1:15" x14ac:dyDescent="0.2">
      <c r="A8" s="528"/>
      <c r="B8" s="105" t="s">
        <v>69</v>
      </c>
      <c r="C8" s="61" t="s">
        <v>82</v>
      </c>
      <c r="D8" s="62" t="s">
        <v>92</v>
      </c>
      <c r="E8" s="69">
        <f>[1]D4_6!$AD$81</f>
        <v>5419</v>
      </c>
      <c r="F8" s="25"/>
      <c r="G8" s="121">
        <f>G9/($F$1*$F$2)</f>
        <v>0.46517361111111111</v>
      </c>
      <c r="H8" s="77"/>
      <c r="I8" s="83"/>
      <c r="J8" s="101">
        <f>J9/($F$1*$F$2)*K9</f>
        <v>0.46517361111111111</v>
      </c>
      <c r="K8" s="94"/>
      <c r="L8" s="96"/>
      <c r="M8" s="120">
        <f>M9/$L$2</f>
        <v>0.4565347222222223</v>
      </c>
      <c r="N8" s="179">
        <f>N9/$L$2</f>
        <v>0.4565347222222223</v>
      </c>
      <c r="O8" s="33" t="str">
        <f>IF(M8=N8,"OK","x")</f>
        <v>OK</v>
      </c>
    </row>
    <row r="9" spans="1:15" ht="13.8" thickBot="1" x14ac:dyDescent="0.25">
      <c r="A9" s="528"/>
      <c r="B9" s="193">
        <f>B6</f>
        <v>2</v>
      </c>
      <c r="C9" s="63" t="s">
        <v>71</v>
      </c>
      <c r="D9" s="64" t="s">
        <v>94</v>
      </c>
      <c r="E9" s="70"/>
      <c r="F9" s="81">
        <f>SUM(E7:E9)</f>
        <v>5419</v>
      </c>
      <c r="G9" s="82">
        <f>SUM(F4:F9)</f>
        <v>13397</v>
      </c>
      <c r="H9" s="78">
        <f>SUM([1]D4_6!$E$81:$P$81)</f>
        <v>4082</v>
      </c>
      <c r="I9" s="86">
        <f>F9/H9</f>
        <v>1.3275355218030378</v>
      </c>
      <c r="J9" s="87">
        <f>SUM(H6,H9)</f>
        <v>10114</v>
      </c>
      <c r="K9" s="95">
        <f>G9/J9</f>
        <v>1.3245995649594622</v>
      </c>
      <c r="L9" s="98">
        <f>H9/12/B9</f>
        <v>170.08333333333334</v>
      </c>
      <c r="M9" s="99">
        <f>J9/12/$F$2</f>
        <v>210.70833333333334</v>
      </c>
      <c r="N9" s="194">
        <f>AVERAGE(L4:L9)</f>
        <v>210.70833333333334</v>
      </c>
      <c r="O9" s="33" t="str">
        <f>IF(M9=N9,"OK","x")</f>
        <v>OK</v>
      </c>
    </row>
    <row r="10" spans="1:15" ht="13.8" thickBot="1" x14ac:dyDescent="0.25">
      <c r="A10" s="528"/>
      <c r="B10" s="106" t="s">
        <v>97</v>
      </c>
      <c r="C10" s="23"/>
      <c r="D10" s="72"/>
      <c r="E10" s="65"/>
      <c r="F10" s="66" t="str">
        <f>F3</f>
        <v>24Hr計 集計　chk</v>
      </c>
      <c r="G10" s="73"/>
      <c r="H10" s="524" t="s">
        <v>98</v>
      </c>
      <c r="I10" s="525"/>
      <c r="J10" s="525"/>
      <c r="K10" s="526"/>
      <c r="L10" s="522" t="s">
        <v>111</v>
      </c>
      <c r="M10" s="523"/>
    </row>
    <row r="11" spans="1:15" x14ac:dyDescent="0.2">
      <c r="A11" s="528"/>
      <c r="B11" s="102" t="s">
        <v>78</v>
      </c>
      <c r="C11" s="53" t="s">
        <v>73</v>
      </c>
      <c r="D11" s="54" t="s">
        <v>80</v>
      </c>
      <c r="E11" s="67"/>
      <c r="F11" s="21"/>
      <c r="G11" s="74"/>
      <c r="H11" s="77"/>
      <c r="I11" s="84"/>
      <c r="J11" s="84"/>
      <c r="K11" s="93"/>
      <c r="L11" s="100"/>
      <c r="M11" s="76"/>
    </row>
    <row r="12" spans="1:15" x14ac:dyDescent="0.2">
      <c r="A12" s="528"/>
      <c r="B12" s="103" t="s">
        <v>69</v>
      </c>
      <c r="C12" s="55" t="s">
        <v>82</v>
      </c>
      <c r="D12" s="56" t="s">
        <v>84</v>
      </c>
      <c r="E12" s="68">
        <f>[3]D4_6!$AD$70</f>
        <v>8894</v>
      </c>
      <c r="F12" s="25"/>
      <c r="G12" s="75"/>
      <c r="H12" s="77"/>
      <c r="I12" s="85"/>
      <c r="J12" s="83"/>
      <c r="K12" s="94"/>
      <c r="L12" s="96"/>
      <c r="M12" s="76"/>
    </row>
    <row r="13" spans="1:15" x14ac:dyDescent="0.2">
      <c r="A13" s="528"/>
      <c r="B13" s="107">
        <f>B9</f>
        <v>2</v>
      </c>
      <c r="C13" s="57" t="s">
        <v>71</v>
      </c>
      <c r="D13" s="56" t="s">
        <v>86</v>
      </c>
      <c r="E13" s="68"/>
      <c r="F13" s="80">
        <f>SUM(E11:E13)</f>
        <v>8894</v>
      </c>
      <c r="G13" s="75"/>
      <c r="H13" s="78">
        <f>SUM([3]D4_6!$E$70:$P$70)</f>
        <v>6791</v>
      </c>
      <c r="I13" s="86">
        <f>F13/H13</f>
        <v>1.3096745692828744</v>
      </c>
      <c r="J13" s="83"/>
      <c r="K13" s="94"/>
      <c r="L13" s="97">
        <f>H13/12/B13</f>
        <v>282.95833333333331</v>
      </c>
      <c r="M13" s="76"/>
    </row>
    <row r="14" spans="1:15" x14ac:dyDescent="0.2">
      <c r="A14" s="528"/>
      <c r="B14" s="104" t="s">
        <v>88</v>
      </c>
      <c r="C14" s="59" t="s">
        <v>73</v>
      </c>
      <c r="D14" s="60" t="s">
        <v>90</v>
      </c>
      <c r="E14" s="69"/>
      <c r="F14" s="25"/>
      <c r="G14" s="75"/>
      <c r="H14" s="77"/>
      <c r="I14" s="83"/>
      <c r="J14" s="83"/>
      <c r="K14" s="94"/>
      <c r="L14" s="96"/>
      <c r="M14" s="76"/>
    </row>
    <row r="15" spans="1:15" x14ac:dyDescent="0.2">
      <c r="A15" s="528"/>
      <c r="B15" s="105" t="s">
        <v>69</v>
      </c>
      <c r="C15" s="61" t="s">
        <v>82</v>
      </c>
      <c r="D15" s="62" t="s">
        <v>92</v>
      </c>
      <c r="E15" s="69">
        <f>[3]D4_6!$AD$81</f>
        <v>5781</v>
      </c>
      <c r="F15" s="25"/>
      <c r="G15" s="121">
        <f>G16/($F$1*$F$2)</f>
        <v>0.50954861111111116</v>
      </c>
      <c r="H15" s="77"/>
      <c r="I15" s="83"/>
      <c r="J15" s="101">
        <f>J16/($F$1*$F$2)*K16</f>
        <v>0.50954861111111105</v>
      </c>
      <c r="K15" s="94"/>
      <c r="L15" s="96"/>
      <c r="M15" s="120">
        <f>M16/$L$2</f>
        <v>0.50144791666666677</v>
      </c>
      <c r="N15" s="179">
        <f>N16/$L$2</f>
        <v>0.50144791666666677</v>
      </c>
      <c r="O15" s="33" t="str">
        <f>IF(M15=N15,"OK","x")</f>
        <v>OK</v>
      </c>
    </row>
    <row r="16" spans="1:15" ht="13.8" thickBot="1" x14ac:dyDescent="0.25">
      <c r="A16" s="528"/>
      <c r="B16" s="193">
        <f>B13</f>
        <v>2</v>
      </c>
      <c r="C16" s="63" t="s">
        <v>71</v>
      </c>
      <c r="D16" s="64" t="s">
        <v>94</v>
      </c>
      <c r="E16" s="70"/>
      <c r="F16" s="81">
        <f>SUM(E14:E16)</f>
        <v>5781</v>
      </c>
      <c r="G16" s="82">
        <f>SUM(F11:F16)</f>
        <v>14675</v>
      </c>
      <c r="H16" s="78">
        <f>SUM([3]D4_6!$E$81:$P$81)</f>
        <v>4318</v>
      </c>
      <c r="I16" s="86">
        <f>F16/H16</f>
        <v>1.3388142658638258</v>
      </c>
      <c r="J16" s="87">
        <f>SUM(H13,H16)</f>
        <v>11109</v>
      </c>
      <c r="K16" s="95">
        <f>G16/J16</f>
        <v>1.3210009901881357</v>
      </c>
      <c r="L16" s="98">
        <f>H16/12/B16</f>
        <v>179.91666666666666</v>
      </c>
      <c r="M16" s="99">
        <f>J16/12/$F$2</f>
        <v>231.4375</v>
      </c>
      <c r="N16" s="194">
        <f>AVERAGE(L11:L16)</f>
        <v>231.4375</v>
      </c>
      <c r="O16" s="33" t="str">
        <f>IF(M16=N16,"OK","x")</f>
        <v>OK</v>
      </c>
    </row>
    <row r="17" spans="1:15" ht="13.8" thickBot="1" x14ac:dyDescent="0.25">
      <c r="A17" s="528"/>
      <c r="B17" s="106" t="s">
        <v>186</v>
      </c>
      <c r="C17" s="23"/>
      <c r="D17" s="72"/>
      <c r="E17" s="65"/>
      <c r="F17" s="66" t="str">
        <f>F10</f>
        <v>24Hr計 集計　chk</v>
      </c>
      <c r="G17" s="73"/>
      <c r="H17" s="524" t="s">
        <v>98</v>
      </c>
      <c r="I17" s="525"/>
      <c r="J17" s="525"/>
      <c r="K17" s="526"/>
      <c r="L17" s="522" t="s">
        <v>111</v>
      </c>
      <c r="M17" s="523"/>
    </row>
    <row r="18" spans="1:15" x14ac:dyDescent="0.2">
      <c r="A18" s="528"/>
      <c r="B18" s="102" t="s">
        <v>77</v>
      </c>
      <c r="C18" s="53" t="s">
        <v>72</v>
      </c>
      <c r="D18" s="54" t="s">
        <v>79</v>
      </c>
      <c r="E18" s="67"/>
      <c r="F18" s="21"/>
      <c r="G18" s="74"/>
      <c r="H18" s="77"/>
      <c r="I18" s="84"/>
      <c r="J18" s="84"/>
      <c r="K18" s="93"/>
      <c r="L18" s="100"/>
      <c r="M18" s="76"/>
    </row>
    <row r="19" spans="1:15" x14ac:dyDescent="0.2">
      <c r="A19" s="528"/>
      <c r="B19" s="103" t="s">
        <v>68</v>
      </c>
      <c r="C19" s="55" t="s">
        <v>81</v>
      </c>
      <c r="D19" s="56" t="s">
        <v>83</v>
      </c>
      <c r="E19" s="68">
        <f>[4]D4_6!$AD$70</f>
        <v>8706</v>
      </c>
      <c r="F19" s="25"/>
      <c r="G19" s="75"/>
      <c r="H19" s="77"/>
      <c r="I19" s="85"/>
      <c r="J19" s="83"/>
      <c r="K19" s="94"/>
      <c r="L19" s="96"/>
      <c r="M19" s="76"/>
    </row>
    <row r="20" spans="1:15" x14ac:dyDescent="0.2">
      <c r="A20" s="528"/>
      <c r="B20" s="107">
        <f>B16</f>
        <v>2</v>
      </c>
      <c r="C20" s="57" t="s">
        <v>70</v>
      </c>
      <c r="D20" s="56" t="s">
        <v>85</v>
      </c>
      <c r="E20" s="68"/>
      <c r="F20" s="80">
        <f>SUM(E18:E20)</f>
        <v>8706</v>
      </c>
      <c r="G20" s="75"/>
      <c r="H20" s="78">
        <f>SUM([4]D4_6!$E$70:$P$70)</f>
        <v>6415</v>
      </c>
      <c r="I20" s="86">
        <f>F20/H20</f>
        <v>1.3571317225253312</v>
      </c>
      <c r="J20" s="83"/>
      <c r="K20" s="94"/>
      <c r="L20" s="97">
        <f>H20/12/B20</f>
        <v>267.29166666666669</v>
      </c>
      <c r="M20" s="76"/>
    </row>
    <row r="21" spans="1:15" x14ac:dyDescent="0.2">
      <c r="A21" s="528"/>
      <c r="B21" s="104" t="s">
        <v>87</v>
      </c>
      <c r="C21" s="59" t="s">
        <v>72</v>
      </c>
      <c r="D21" s="60" t="s">
        <v>89</v>
      </c>
      <c r="E21" s="69"/>
      <c r="F21" s="25"/>
      <c r="G21" s="75"/>
      <c r="H21" s="77"/>
      <c r="I21" s="83"/>
      <c r="J21" s="83"/>
      <c r="K21" s="94"/>
      <c r="L21" s="96"/>
      <c r="M21" s="76"/>
    </row>
    <row r="22" spans="1:15" x14ac:dyDescent="0.2">
      <c r="A22" s="528"/>
      <c r="B22" s="105" t="s">
        <v>68</v>
      </c>
      <c r="C22" s="61" t="s">
        <v>81</v>
      </c>
      <c r="D22" s="62" t="s">
        <v>91</v>
      </c>
      <c r="E22" s="69">
        <f>[4]D4_6!$AD$81</f>
        <v>6566</v>
      </c>
      <c r="F22" s="25"/>
      <c r="G22" s="125">
        <f>G23/($F$1*$F$2)</f>
        <v>0.53027777777777774</v>
      </c>
      <c r="H22" s="77"/>
      <c r="I22" s="83"/>
      <c r="J22" s="101">
        <f>J23/($F$1*$F$2)*K23</f>
        <v>0.53027777777777774</v>
      </c>
      <c r="K22" s="94"/>
      <c r="L22" s="96"/>
      <c r="M22" s="120">
        <f>M23/$L$2</f>
        <v>0.5129131944444445</v>
      </c>
      <c r="N22" s="179">
        <f>N23/$L$2</f>
        <v>0.5129131944444445</v>
      </c>
      <c r="O22" s="33" t="str">
        <f>IF(M22=N22,"OK","x")</f>
        <v>OK</v>
      </c>
    </row>
    <row r="23" spans="1:15" ht="13.8" thickBot="1" x14ac:dyDescent="0.25">
      <c r="A23" s="528"/>
      <c r="B23" s="193">
        <f>B20</f>
        <v>2</v>
      </c>
      <c r="C23" s="63" t="s">
        <v>70</v>
      </c>
      <c r="D23" s="64" t="s">
        <v>93</v>
      </c>
      <c r="E23" s="70"/>
      <c r="F23" s="81">
        <f>SUM(E21:E23)</f>
        <v>6566</v>
      </c>
      <c r="G23" s="82">
        <f>SUM(F18:F23)</f>
        <v>15272</v>
      </c>
      <c r="H23" s="78">
        <f>SUM([4]D4_6!$E$81:$P$81)</f>
        <v>4948</v>
      </c>
      <c r="I23" s="86">
        <f>F23/H23</f>
        <v>1.3270008084074374</v>
      </c>
      <c r="J23" s="87">
        <f>SUM(H20,H23)</f>
        <v>11363</v>
      </c>
      <c r="K23" s="95">
        <f>G23/J23</f>
        <v>1.3440112646308193</v>
      </c>
      <c r="L23" s="98">
        <f>H23/12/B23</f>
        <v>206.16666666666666</v>
      </c>
      <c r="M23" s="99">
        <f>J23/12/$F$2</f>
        <v>236.72916666666666</v>
      </c>
      <c r="N23" s="194">
        <f>AVERAGE(L18:L23)</f>
        <v>236.72916666666669</v>
      </c>
      <c r="O23" s="33" t="str">
        <f>IF(M23=N23,"OK","x")</f>
        <v>OK</v>
      </c>
    </row>
    <row r="24" spans="1:15" ht="13.8" thickBot="1" x14ac:dyDescent="0.25">
      <c r="A24" s="528"/>
      <c r="B24" s="106" t="s">
        <v>187</v>
      </c>
      <c r="C24" s="23"/>
      <c r="D24" s="72"/>
      <c r="E24" s="65"/>
      <c r="F24" s="66" t="str">
        <f>F17</f>
        <v>24Hr計 集計　chk</v>
      </c>
      <c r="G24" s="73"/>
      <c r="H24" s="524" t="s">
        <v>98</v>
      </c>
      <c r="I24" s="525"/>
      <c r="J24" s="525"/>
      <c r="K24" s="526"/>
      <c r="L24" s="522" t="s">
        <v>111</v>
      </c>
      <c r="M24" s="523"/>
    </row>
    <row r="25" spans="1:15" x14ac:dyDescent="0.2">
      <c r="A25" s="528"/>
      <c r="B25" s="102" t="s">
        <v>77</v>
      </c>
      <c r="C25" s="53" t="s">
        <v>72</v>
      </c>
      <c r="D25" s="54" t="s">
        <v>79</v>
      </c>
      <c r="E25" s="67"/>
      <c r="F25" s="21"/>
      <c r="G25" s="74"/>
      <c r="H25" s="77"/>
      <c r="I25" s="84"/>
      <c r="J25" s="84"/>
      <c r="K25" s="93"/>
      <c r="L25" s="100"/>
      <c r="M25" s="76"/>
    </row>
    <row r="26" spans="1:15" x14ac:dyDescent="0.2">
      <c r="A26" s="528"/>
      <c r="B26" s="103" t="s">
        <v>68</v>
      </c>
      <c r="C26" s="55" t="s">
        <v>81</v>
      </c>
      <c r="D26" s="56" t="s">
        <v>83</v>
      </c>
      <c r="E26" s="68">
        <f>[5]D4_6!$AD$70</f>
        <v>8176</v>
      </c>
      <c r="F26" s="25"/>
      <c r="G26" s="75"/>
      <c r="H26" s="77"/>
      <c r="I26" s="86">
        <f>F27/H27</f>
        <v>1.3522990406880582</v>
      </c>
      <c r="J26" s="83"/>
      <c r="K26" s="94"/>
      <c r="L26" s="96"/>
      <c r="M26" s="76"/>
    </row>
    <row r="27" spans="1:15" x14ac:dyDescent="0.2">
      <c r="A27" s="528"/>
      <c r="B27" s="107">
        <f>B23</f>
        <v>2</v>
      </c>
      <c r="C27" s="57" t="s">
        <v>70</v>
      </c>
      <c r="D27" s="56" t="s">
        <v>85</v>
      </c>
      <c r="E27" s="68"/>
      <c r="F27" s="80">
        <f>SUM(E25:E27)</f>
        <v>8176</v>
      </c>
      <c r="G27" s="75"/>
      <c r="H27" s="78">
        <f>SUM([5]D4_6!$E$70:$P$70)</f>
        <v>6046</v>
      </c>
      <c r="I27" s="83"/>
      <c r="J27" s="83"/>
      <c r="K27" s="94"/>
      <c r="L27" s="97">
        <f>H27/12/B27</f>
        <v>251.91666666666666</v>
      </c>
      <c r="M27" s="76"/>
    </row>
    <row r="28" spans="1:15" x14ac:dyDescent="0.2">
      <c r="A28" s="528"/>
      <c r="B28" s="104" t="s">
        <v>87</v>
      </c>
      <c r="C28" s="59" t="s">
        <v>72</v>
      </c>
      <c r="D28" s="60" t="s">
        <v>89</v>
      </c>
      <c r="E28" s="69"/>
      <c r="F28" s="25"/>
      <c r="G28" s="75"/>
      <c r="H28" s="77"/>
      <c r="I28" s="83"/>
      <c r="J28" s="83"/>
      <c r="K28" s="94"/>
      <c r="L28" s="96"/>
      <c r="M28" s="76"/>
    </row>
    <row r="29" spans="1:15" x14ac:dyDescent="0.2">
      <c r="A29" s="528"/>
      <c r="B29" s="105" t="s">
        <v>68</v>
      </c>
      <c r="C29" s="61" t="s">
        <v>81</v>
      </c>
      <c r="D29" s="62" t="s">
        <v>91</v>
      </c>
      <c r="E29" s="69">
        <f>[5]D4_6!$AD$81</f>
        <v>6571</v>
      </c>
      <c r="F29" s="25"/>
      <c r="G29" s="125">
        <f>G30/($F$1*$F$2)</f>
        <v>0.51204861111111111</v>
      </c>
      <c r="H29" s="77"/>
      <c r="I29" s="83"/>
      <c r="J29" s="101">
        <f>J30/($F$1*$F$2)*K30</f>
        <v>0.51204861111111111</v>
      </c>
      <c r="K29" s="94"/>
      <c r="L29" s="96"/>
      <c r="M29" s="120">
        <f>M30/$L$2</f>
        <v>0.4922847222222223</v>
      </c>
      <c r="N29" s="179">
        <f>N30/$L$2</f>
        <v>0.49228472222222225</v>
      </c>
      <c r="O29" s="33" t="str">
        <f>IF(M29=N29,"OK","x")</f>
        <v>OK</v>
      </c>
    </row>
    <row r="30" spans="1:15" ht="13.8" thickBot="1" x14ac:dyDescent="0.25">
      <c r="A30" s="528"/>
      <c r="B30" s="193">
        <f>B27</f>
        <v>2</v>
      </c>
      <c r="C30" s="63" t="s">
        <v>70</v>
      </c>
      <c r="D30" s="64" t="s">
        <v>93</v>
      </c>
      <c r="E30" s="70"/>
      <c r="F30" s="81">
        <f>SUM(E28:E30)</f>
        <v>6571</v>
      </c>
      <c r="G30" s="82">
        <f>SUM(F25:F30)</f>
        <v>14747</v>
      </c>
      <c r="H30" s="79">
        <f>SUM([5]D4_6!$E$81:$P$81)</f>
        <v>4860</v>
      </c>
      <c r="I30" s="89">
        <f>F30/H30</f>
        <v>1.3520576131687243</v>
      </c>
      <c r="J30" s="87">
        <f>SUM(H27,H30)</f>
        <v>10906</v>
      </c>
      <c r="K30" s="95">
        <f>G30/J30</f>
        <v>1.3521914542453695</v>
      </c>
      <c r="L30" s="98">
        <f>H30/12/B30</f>
        <v>202.5</v>
      </c>
      <c r="M30" s="99">
        <f>J30/12/$F$2</f>
        <v>227.20833333333334</v>
      </c>
      <c r="N30" s="194">
        <f>AVERAGE(L25:L30)</f>
        <v>227.20833333333331</v>
      </c>
      <c r="O30" s="33" t="str">
        <f>IF(M30=N30,"OK","x")</f>
        <v>OK</v>
      </c>
    </row>
    <row r="31" spans="1:15" x14ac:dyDescent="0.2">
      <c r="A31" s="528"/>
      <c r="G31" s="11"/>
    </row>
    <row r="32" spans="1:15" ht="13.8" thickBot="1" x14ac:dyDescent="0.25">
      <c r="A32" s="528"/>
      <c r="G32" s="11"/>
    </row>
    <row r="33" spans="1:10" ht="13.8" thickBot="1" x14ac:dyDescent="0.25">
      <c r="A33" s="500"/>
      <c r="D33" s="33"/>
      <c r="E33" s="550" t="str">
        <f>L1</f>
        <v>台/車線/Hr</v>
      </c>
      <c r="F33" s="551"/>
      <c r="G33" s="550" t="s">
        <v>253</v>
      </c>
      <c r="H33" s="551"/>
      <c r="I33" s="537" t="s">
        <v>356</v>
      </c>
      <c r="J33" s="507"/>
    </row>
    <row r="34" spans="1:10" x14ac:dyDescent="0.2">
      <c r="A34" s="500"/>
      <c r="C34" s="550" t="s">
        <v>251</v>
      </c>
      <c r="D34" s="551"/>
      <c r="E34" s="556">
        <f>AVERAGE(L6,L13,L20,L27)</f>
        <v>263.375</v>
      </c>
      <c r="F34" s="557"/>
      <c r="G34" s="560">
        <f>E34/$L$2</f>
        <v>0.57064583333333341</v>
      </c>
      <c r="H34" s="557"/>
      <c r="I34" s="444">
        <f>AVERAGE(F6,F13,F20,F27)</f>
        <v>8438.5</v>
      </c>
      <c r="J34" s="414"/>
    </row>
    <row r="35" spans="1:10" ht="13.8" thickBot="1" x14ac:dyDescent="0.25">
      <c r="A35" s="500"/>
      <c r="C35" s="552" t="s">
        <v>252</v>
      </c>
      <c r="D35" s="553"/>
      <c r="E35" s="558">
        <f>AVERAGE(L9,L16,L23,L30)</f>
        <v>189.66666666666666</v>
      </c>
      <c r="F35" s="553"/>
      <c r="G35" s="561">
        <f>E35/$L$2</f>
        <v>0.41094444444444445</v>
      </c>
      <c r="H35" s="553"/>
      <c r="I35" s="445">
        <f>AVERAGE(F9,F16,F23,F30)</f>
        <v>6084.25</v>
      </c>
      <c r="J35" s="450"/>
    </row>
    <row r="36" spans="1:10" ht="13.8" thickBot="1" x14ac:dyDescent="0.25">
      <c r="A36" s="500"/>
      <c r="C36" s="554" t="s">
        <v>250</v>
      </c>
      <c r="D36" s="555"/>
      <c r="E36" s="559">
        <f>AVERAGE(E34:E35)</f>
        <v>226.52083333333331</v>
      </c>
      <c r="F36" s="555"/>
      <c r="G36" s="562">
        <f>E36/$L$2</f>
        <v>0.49079513888888893</v>
      </c>
      <c r="H36" s="555"/>
      <c r="I36" s="449">
        <f>SUM(I34:I35)</f>
        <v>14522.75</v>
      </c>
      <c r="J36" s="416" t="s">
        <v>357</v>
      </c>
    </row>
    <row r="37" spans="1:10" x14ac:dyDescent="0.2">
      <c r="A37" s="500"/>
    </row>
    <row r="38" spans="1:10" x14ac:dyDescent="0.2">
      <c r="A38" s="500"/>
      <c r="G38" s="11"/>
    </row>
    <row r="39" spans="1:10" x14ac:dyDescent="0.2">
      <c r="A39" s="500"/>
    </row>
    <row r="40" spans="1:10" ht="13.8" thickBot="1" x14ac:dyDescent="0.25">
      <c r="A40" s="529"/>
    </row>
  </sheetData>
  <mergeCells count="25">
    <mergeCell ref="I33:J33"/>
    <mergeCell ref="E33:F33"/>
    <mergeCell ref="E34:F34"/>
    <mergeCell ref="E35:F35"/>
    <mergeCell ref="E36:F36"/>
    <mergeCell ref="G33:H33"/>
    <mergeCell ref="G34:H34"/>
    <mergeCell ref="G35:H35"/>
    <mergeCell ref="G36:H36"/>
    <mergeCell ref="N2:O2"/>
    <mergeCell ref="L24:M24"/>
    <mergeCell ref="L2:M2"/>
    <mergeCell ref="A1:A2"/>
    <mergeCell ref="L1:M1"/>
    <mergeCell ref="A3:A40"/>
    <mergeCell ref="H3:K3"/>
    <mergeCell ref="L3:M3"/>
    <mergeCell ref="H10:K10"/>
    <mergeCell ref="L10:M10"/>
    <mergeCell ref="H17:K17"/>
    <mergeCell ref="L17:M17"/>
    <mergeCell ref="H24:K24"/>
    <mergeCell ref="C34:D34"/>
    <mergeCell ref="C35:D35"/>
    <mergeCell ref="C36:D36"/>
  </mergeCells>
  <phoneticPr fontId="4"/>
  <hyperlinks>
    <hyperlink ref="A1:A2" location="_４_６" display="＜6＞" xr:uid="{00000000-0004-0000-0600-000000000000}"/>
  </hyperlinks>
  <printOptions horizontalCentered="1" verticalCentered="1"/>
  <pageMargins left="0" right="0" top="0" bottom="0" header="0.31496062992125984" footer="0.31496062992125984"/>
  <pageSetup paperSize="9" scale="86" orientation="portrait" horizontalDpi="1200" verticalDpi="120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O40"/>
  <sheetViews>
    <sheetView zoomScale="93" zoomScaleNormal="93" workbookViewId="0">
      <selection sqref="A1:A2"/>
    </sheetView>
  </sheetViews>
  <sheetFormatPr defaultRowHeight="13.2" x14ac:dyDescent="0.2"/>
  <cols>
    <col min="3" max="3" width="7" customWidth="1"/>
    <col min="4" max="4" width="8.77734375" customWidth="1"/>
    <col min="7" max="7" width="9.77734375" customWidth="1"/>
    <col min="9" max="9" width="10.77734375" customWidth="1"/>
    <col min="11" max="11" width="10.109375" bestFit="1" customWidth="1"/>
    <col min="14" max="14" width="5.88671875" bestFit="1" customWidth="1"/>
    <col min="15" max="15" width="4" bestFit="1" customWidth="1"/>
    <col min="16" max="16" width="5.33203125" customWidth="1"/>
    <col min="18" max="18" width="11.21875" customWidth="1"/>
    <col min="20" max="20" width="10.6640625" customWidth="1"/>
  </cols>
  <sheetData>
    <row r="1" spans="1:15" ht="13.8" thickBot="1" x14ac:dyDescent="0.25">
      <c r="A1" s="532" t="s">
        <v>128</v>
      </c>
      <c r="B1" s="90" t="s">
        <v>128</v>
      </c>
      <c r="C1" s="91" t="s">
        <v>116</v>
      </c>
      <c r="D1" s="92"/>
      <c r="E1" s="118"/>
      <c r="F1" s="106">
        <f>12000*0.6</f>
        <v>7200</v>
      </c>
      <c r="G1" s="119" t="s">
        <v>109</v>
      </c>
      <c r="H1" s="112"/>
      <c r="I1" s="113" t="s">
        <v>104</v>
      </c>
      <c r="J1" s="48"/>
      <c r="K1" s="114" t="s">
        <v>104</v>
      </c>
      <c r="L1" s="534" t="s">
        <v>107</v>
      </c>
      <c r="M1" s="535"/>
    </row>
    <row r="2" spans="1:15" ht="15" thickBot="1" x14ac:dyDescent="0.25">
      <c r="A2" s="533"/>
      <c r="B2" s="49"/>
      <c r="C2" s="50" t="s">
        <v>117</v>
      </c>
      <c r="D2" s="51"/>
      <c r="E2" s="109"/>
      <c r="F2" s="110">
        <v>4</v>
      </c>
      <c r="G2" s="111" t="s">
        <v>105</v>
      </c>
      <c r="H2" s="115"/>
      <c r="I2" s="116" t="s">
        <v>102</v>
      </c>
      <c r="J2" s="71"/>
      <c r="K2" s="117" t="s">
        <v>102</v>
      </c>
      <c r="L2" s="530">
        <f>$F$1/(1.3*12)</f>
        <v>461.53846153846149</v>
      </c>
      <c r="M2" s="531"/>
      <c r="N2" s="521" t="s">
        <v>179</v>
      </c>
      <c r="O2" s="469"/>
    </row>
    <row r="3" spans="1:15" ht="13.8" thickBot="1" x14ac:dyDescent="0.25">
      <c r="A3" s="527" t="s">
        <v>240</v>
      </c>
      <c r="B3" s="122" t="s">
        <v>100</v>
      </c>
      <c r="C3" s="123"/>
      <c r="D3" s="124"/>
      <c r="E3" s="65"/>
      <c r="F3" s="66" t="s">
        <v>95</v>
      </c>
      <c r="G3" s="73"/>
      <c r="H3" s="524" t="s">
        <v>98</v>
      </c>
      <c r="I3" s="525"/>
      <c r="J3" s="525"/>
      <c r="K3" s="526"/>
      <c r="L3" s="522" t="s">
        <v>111</v>
      </c>
      <c r="M3" s="523"/>
    </row>
    <row r="4" spans="1:15" x14ac:dyDescent="0.2">
      <c r="A4" s="528"/>
      <c r="B4" s="102" t="s">
        <v>118</v>
      </c>
      <c r="C4" s="53" t="s">
        <v>119</v>
      </c>
      <c r="D4" s="54" t="s">
        <v>120</v>
      </c>
      <c r="E4" s="67"/>
      <c r="F4" s="21"/>
      <c r="G4" s="74"/>
      <c r="H4" s="77"/>
      <c r="I4" s="84"/>
      <c r="J4" s="84"/>
      <c r="K4" s="93"/>
      <c r="L4" s="96"/>
      <c r="M4" s="76"/>
    </row>
    <row r="5" spans="1:15" x14ac:dyDescent="0.2">
      <c r="A5" s="528"/>
      <c r="B5" s="103" t="s">
        <v>121</v>
      </c>
      <c r="C5" s="55" t="s">
        <v>122</v>
      </c>
      <c r="D5" s="56" t="s">
        <v>123</v>
      </c>
      <c r="E5" s="68">
        <f>[1]D7_9!$AD$4</f>
        <v>9224</v>
      </c>
      <c r="F5" s="25"/>
      <c r="G5" s="75"/>
      <c r="H5" s="77"/>
      <c r="I5" s="85"/>
      <c r="J5" s="83"/>
      <c r="K5" s="94"/>
      <c r="L5" s="96"/>
      <c r="M5" s="76"/>
    </row>
    <row r="6" spans="1:15" x14ac:dyDescent="0.2">
      <c r="A6" s="528"/>
      <c r="B6" s="107">
        <f>$F$2/2</f>
        <v>2</v>
      </c>
      <c r="C6" s="57" t="s">
        <v>124</v>
      </c>
      <c r="D6" s="56" t="s">
        <v>125</v>
      </c>
      <c r="E6" s="68"/>
      <c r="F6" s="80">
        <f>SUM(E4:E6)</f>
        <v>9224</v>
      </c>
      <c r="G6" s="75"/>
      <c r="H6" s="78">
        <f>SUM([1]D7_9!$E$4:$P$4)</f>
        <v>3911</v>
      </c>
      <c r="I6" s="86">
        <f>IF(H6&lt;&gt;"",F6/H6,"")</f>
        <v>2.3584760930708257</v>
      </c>
      <c r="J6" s="83"/>
      <c r="K6" s="94"/>
      <c r="L6" s="97">
        <f>H6/12/B6</f>
        <v>162.95833333333334</v>
      </c>
      <c r="M6" s="76"/>
    </row>
    <row r="7" spans="1:15" x14ac:dyDescent="0.2">
      <c r="A7" s="528"/>
      <c r="B7" s="104" t="s">
        <v>126</v>
      </c>
      <c r="C7" s="59" t="s">
        <v>119</v>
      </c>
      <c r="D7" s="60" t="s">
        <v>125</v>
      </c>
      <c r="E7" s="69"/>
      <c r="F7" s="25"/>
      <c r="G7" s="75"/>
      <c r="H7" s="77"/>
      <c r="I7" s="83"/>
      <c r="J7" s="83"/>
      <c r="K7" s="94"/>
      <c r="L7" s="96"/>
      <c r="M7" s="76"/>
    </row>
    <row r="8" spans="1:15" x14ac:dyDescent="0.2">
      <c r="A8" s="528"/>
      <c r="B8" s="105" t="s">
        <v>121</v>
      </c>
      <c r="C8" s="61" t="s">
        <v>122</v>
      </c>
      <c r="D8" s="62" t="s">
        <v>127</v>
      </c>
      <c r="E8" s="69"/>
      <c r="F8" s="25"/>
      <c r="G8" s="125">
        <f>IF(COUNT(E4:E9)=2,G9/($F$1*$F$2),G9/($F$1*$F$2/2))</f>
        <v>0.64055555555555554</v>
      </c>
      <c r="H8" s="77"/>
      <c r="I8" s="83"/>
      <c r="J8" s="101">
        <f>IF(K9="","",IF(COUNT(H4:H9)=2,J9/($F$1*$F$2)*K9,J9/($F$1*$F$2/2)*K9))</f>
        <v>0.64055555555555554</v>
      </c>
      <c r="K8" s="94"/>
      <c r="L8" s="96"/>
      <c r="M8" s="120">
        <f>M9/$L$2</f>
        <v>0.35307638888888893</v>
      </c>
      <c r="N8" s="179">
        <f>N9/$L$2</f>
        <v>0.35307638888888893</v>
      </c>
      <c r="O8" s="33" t="str">
        <f>IF(M8=N8,"OK","x")</f>
        <v>OK</v>
      </c>
    </row>
    <row r="9" spans="1:15" ht="13.8" thickBot="1" x14ac:dyDescent="0.25">
      <c r="A9" s="528"/>
      <c r="B9" s="193">
        <f>B6</f>
        <v>2</v>
      </c>
      <c r="C9" s="63" t="s">
        <v>124</v>
      </c>
      <c r="D9" s="64" t="s">
        <v>120</v>
      </c>
      <c r="E9" s="70"/>
      <c r="F9" s="81">
        <f>SUM(E7:E9)</f>
        <v>0</v>
      </c>
      <c r="G9" s="82">
        <f>SUM(F4:F9)</f>
        <v>9224</v>
      </c>
      <c r="H9" s="78"/>
      <c r="I9" s="86" t="str">
        <f>IF(H9="","",F9/H9)</f>
        <v/>
      </c>
      <c r="J9" s="87">
        <f>SUM(H6,H9)</f>
        <v>3911</v>
      </c>
      <c r="K9" s="95">
        <f>IF(J9&lt;&gt;"",G9/J9,"")</f>
        <v>2.3584760930708257</v>
      </c>
      <c r="L9" s="98" t="str">
        <f>IF(H9&lt;&gt;"",H9/12/B9,"")</f>
        <v/>
      </c>
      <c r="M9" s="99">
        <f>IF(K9="","",IF(COUNT(L4:L9)=2,J9/12/$F$2,J9/12/B9))</f>
        <v>162.95833333333334</v>
      </c>
      <c r="N9" s="194">
        <f>AVERAGE(L4:L9)</f>
        <v>162.95833333333334</v>
      </c>
      <c r="O9" s="33" t="str">
        <f>IF(M9=N9,"OK","x")</f>
        <v>OK</v>
      </c>
    </row>
    <row r="10" spans="1:15" ht="13.8" thickBot="1" x14ac:dyDescent="0.25">
      <c r="A10" s="528"/>
      <c r="B10" s="106" t="s">
        <v>96</v>
      </c>
      <c r="C10" s="23"/>
      <c r="D10" s="72"/>
      <c r="E10" s="65"/>
      <c r="F10" s="66" t="str">
        <f>F3</f>
        <v>24Hr計 集計　chk</v>
      </c>
      <c r="G10" s="73"/>
      <c r="H10" s="524" t="s">
        <v>98</v>
      </c>
      <c r="I10" s="525"/>
      <c r="J10" s="525"/>
      <c r="K10" s="526"/>
      <c r="L10" s="522" t="s">
        <v>111</v>
      </c>
      <c r="M10" s="523"/>
    </row>
    <row r="11" spans="1:15" x14ac:dyDescent="0.2">
      <c r="A11" s="528"/>
      <c r="B11" s="102" t="s">
        <v>118</v>
      </c>
      <c r="C11" s="53" t="s">
        <v>119</v>
      </c>
      <c r="D11" s="54" t="s">
        <v>120</v>
      </c>
      <c r="E11" s="67"/>
      <c r="F11" s="21"/>
      <c r="G11" s="74"/>
      <c r="H11" s="77"/>
      <c r="I11" s="84"/>
      <c r="J11" s="84"/>
      <c r="K11" s="93"/>
      <c r="L11" s="100"/>
      <c r="M11" s="76"/>
    </row>
    <row r="12" spans="1:15" x14ac:dyDescent="0.2">
      <c r="A12" s="528"/>
      <c r="B12" s="103" t="s">
        <v>121</v>
      </c>
      <c r="C12" s="55" t="s">
        <v>122</v>
      </c>
      <c r="D12" s="56" t="s">
        <v>123</v>
      </c>
      <c r="E12" s="68">
        <f>[3]D7_9!$AD$4</f>
        <v>13215</v>
      </c>
      <c r="F12" s="25"/>
      <c r="G12" s="75"/>
      <c r="H12" s="77"/>
      <c r="I12" s="85"/>
      <c r="J12" s="83"/>
      <c r="K12" s="94"/>
      <c r="L12" s="96"/>
      <c r="M12" s="76"/>
    </row>
    <row r="13" spans="1:15" x14ac:dyDescent="0.2">
      <c r="A13" s="528"/>
      <c r="B13" s="107">
        <f>B9</f>
        <v>2</v>
      </c>
      <c r="C13" s="57" t="s">
        <v>124</v>
      </c>
      <c r="D13" s="56" t="s">
        <v>125</v>
      </c>
      <c r="E13" s="68"/>
      <c r="F13" s="80">
        <f>SUM(E11:E13)</f>
        <v>13215</v>
      </c>
      <c r="G13" s="75"/>
      <c r="H13" s="78">
        <f>SUM([3]D7_9!$E$4:$P$4)</f>
        <v>5754</v>
      </c>
      <c r="I13" s="86">
        <f>IF(H13&lt;&gt;"",F13/H13,"")</f>
        <v>2.2966631908237747</v>
      </c>
      <c r="J13" s="83"/>
      <c r="K13" s="94"/>
      <c r="L13" s="97">
        <f>H13/12/B13</f>
        <v>239.75</v>
      </c>
      <c r="M13" s="76"/>
    </row>
    <row r="14" spans="1:15" x14ac:dyDescent="0.2">
      <c r="A14" s="528"/>
      <c r="B14" s="104" t="s">
        <v>126</v>
      </c>
      <c r="C14" s="59" t="s">
        <v>119</v>
      </c>
      <c r="D14" s="60" t="s">
        <v>125</v>
      </c>
      <c r="E14" s="69"/>
      <c r="F14" s="25"/>
      <c r="G14" s="75"/>
      <c r="H14" s="77"/>
      <c r="I14" s="83"/>
      <c r="J14" s="83"/>
      <c r="K14" s="94"/>
      <c r="L14" s="96"/>
      <c r="M14" s="76"/>
    </row>
    <row r="15" spans="1:15" x14ac:dyDescent="0.2">
      <c r="A15" s="528"/>
      <c r="B15" s="105" t="s">
        <v>121</v>
      </c>
      <c r="C15" s="61" t="s">
        <v>122</v>
      </c>
      <c r="D15" s="62" t="s">
        <v>127</v>
      </c>
      <c r="E15" s="69"/>
      <c r="F15" s="25"/>
      <c r="G15" s="121">
        <f>IF(COUNT(E11:E16)=2,G16/($F$1*$F$2),G16/($F$1*$F$2/2))</f>
        <v>0.91770833333333335</v>
      </c>
      <c r="H15" s="77"/>
      <c r="I15" s="83"/>
      <c r="J15" s="101">
        <f>IF(K16="","",IF(COUNT(H11:H16)=2,J16/($F$1*$F$2)*K16,J16/($F$1*$F$2/2)*K16))</f>
        <v>0.91770833333333335</v>
      </c>
      <c r="K15" s="94"/>
      <c r="L15" s="96"/>
      <c r="M15" s="120">
        <f>IF(M16="","",IF(COUNT(L11:L16)=2,M16/$L$2,M16/$L$2))</f>
        <v>0.51945833333333336</v>
      </c>
      <c r="N15" s="179">
        <f>N16/$L$2</f>
        <v>0.51945833333333336</v>
      </c>
      <c r="O15" s="33" t="str">
        <f>IF(M15=N15,"OK","x")</f>
        <v>OK</v>
      </c>
    </row>
    <row r="16" spans="1:15" ht="13.8" thickBot="1" x14ac:dyDescent="0.25">
      <c r="A16" s="528"/>
      <c r="B16" s="193">
        <f>B13</f>
        <v>2</v>
      </c>
      <c r="C16" s="63" t="s">
        <v>124</v>
      </c>
      <c r="D16" s="64" t="s">
        <v>120</v>
      </c>
      <c r="E16" s="70"/>
      <c r="F16" s="81">
        <f>SUM(E14:E16)</f>
        <v>0</v>
      </c>
      <c r="G16" s="82">
        <f>SUM(F11:F16)</f>
        <v>13215</v>
      </c>
      <c r="H16" s="78"/>
      <c r="I16" s="86" t="str">
        <f>IF(H16="","",F16/H16)</f>
        <v/>
      </c>
      <c r="J16" s="87">
        <f>IF(SUM(H13,H16)&lt;&gt;0,SUM(H13,H16),"")</f>
        <v>5754</v>
      </c>
      <c r="K16" s="95">
        <f>IF(J16&lt;&gt;"",G16/J16,"")</f>
        <v>2.2966631908237747</v>
      </c>
      <c r="L16" s="98" t="str">
        <f>IF(H16&lt;&gt;"",H16/12/B16,"")</f>
        <v/>
      </c>
      <c r="M16" s="99">
        <f>IF(K16="","",IF(COUNT(L11:L16)=2,J16/12/($F$2/1),J16/12/($F$2/2)))</f>
        <v>239.75</v>
      </c>
      <c r="N16" s="194">
        <f>AVERAGE(L11:L16)</f>
        <v>239.75</v>
      </c>
      <c r="O16" s="33" t="str">
        <f>IF(M16=N16,"OK","x")</f>
        <v>OK</v>
      </c>
    </row>
    <row r="17" spans="1:15" ht="13.8" thickBot="1" x14ac:dyDescent="0.25">
      <c r="A17" s="528"/>
      <c r="B17" s="106" t="s">
        <v>189</v>
      </c>
      <c r="C17" s="23"/>
      <c r="D17" s="72"/>
      <c r="E17" s="65"/>
      <c r="F17" s="66" t="str">
        <f>F10</f>
        <v>24Hr計 集計　chk</v>
      </c>
      <c r="G17" s="73"/>
      <c r="H17" s="524" t="s">
        <v>98</v>
      </c>
      <c r="I17" s="525"/>
      <c r="J17" s="525"/>
      <c r="K17" s="526"/>
      <c r="L17" s="522" t="s">
        <v>111</v>
      </c>
      <c r="M17" s="523"/>
    </row>
    <row r="18" spans="1:15" x14ac:dyDescent="0.2">
      <c r="A18" s="528"/>
      <c r="B18" s="102" t="s">
        <v>118</v>
      </c>
      <c r="C18" s="53" t="s">
        <v>119</v>
      </c>
      <c r="D18" s="54" t="s">
        <v>120</v>
      </c>
      <c r="E18" s="67"/>
      <c r="F18" s="21"/>
      <c r="G18" s="74"/>
      <c r="H18" s="77"/>
      <c r="I18" s="84"/>
      <c r="J18" s="84"/>
      <c r="K18" s="93"/>
      <c r="L18" s="100"/>
      <c r="M18" s="76"/>
    </row>
    <row r="19" spans="1:15" x14ac:dyDescent="0.2">
      <c r="A19" s="528"/>
      <c r="B19" s="103" t="s">
        <v>121</v>
      </c>
      <c r="C19" s="55" t="s">
        <v>122</v>
      </c>
      <c r="D19" s="56" t="s">
        <v>123</v>
      </c>
      <c r="E19" s="68">
        <f>[4]D7_9!$AD$4</f>
        <v>12728</v>
      </c>
      <c r="F19" s="25"/>
      <c r="G19" s="75"/>
      <c r="H19" s="77"/>
      <c r="I19" s="85"/>
      <c r="J19" s="83"/>
      <c r="K19" s="94"/>
      <c r="L19" s="96"/>
      <c r="M19" s="76"/>
    </row>
    <row r="20" spans="1:15" x14ac:dyDescent="0.2">
      <c r="A20" s="528"/>
      <c r="B20" s="107">
        <f>B16</f>
        <v>2</v>
      </c>
      <c r="C20" s="57" t="s">
        <v>124</v>
      </c>
      <c r="D20" s="56" t="s">
        <v>125</v>
      </c>
      <c r="E20" s="68"/>
      <c r="F20" s="80">
        <f>SUM(E18:E20)</f>
        <v>12728</v>
      </c>
      <c r="G20" s="75"/>
      <c r="H20" s="78">
        <f>SUM([4]D7_9!$E$4:$P$4)</f>
        <v>5486</v>
      </c>
      <c r="I20" s="86">
        <f>IF(H20&lt;&gt;"",F20/H20,"")</f>
        <v>2.3200874954429458</v>
      </c>
      <c r="J20" s="83"/>
      <c r="K20" s="94"/>
      <c r="L20" s="97">
        <f>H20/12/B20</f>
        <v>228.58333333333334</v>
      </c>
      <c r="M20" s="76"/>
    </row>
    <row r="21" spans="1:15" x14ac:dyDescent="0.2">
      <c r="A21" s="528"/>
      <c r="B21" s="104" t="s">
        <v>126</v>
      </c>
      <c r="C21" s="59" t="s">
        <v>119</v>
      </c>
      <c r="D21" s="60" t="s">
        <v>125</v>
      </c>
      <c r="E21" s="69"/>
      <c r="F21" s="25"/>
      <c r="G21" s="75"/>
      <c r="H21" s="77"/>
      <c r="I21" s="83"/>
      <c r="J21" s="83"/>
      <c r="K21" s="94"/>
      <c r="L21" s="96"/>
      <c r="M21" s="76"/>
    </row>
    <row r="22" spans="1:15" x14ac:dyDescent="0.2">
      <c r="A22" s="528"/>
      <c r="B22" s="105" t="s">
        <v>121</v>
      </c>
      <c r="C22" s="61" t="s">
        <v>122</v>
      </c>
      <c r="D22" s="62" t="s">
        <v>127</v>
      </c>
      <c r="E22" s="69"/>
      <c r="F22" s="25"/>
      <c r="G22" s="121">
        <f>IF(COUNT(E18:E23)=2,G23/($F$1*$F$2),G23/($F$1*$F$2/2))</f>
        <v>0.88388888888888884</v>
      </c>
      <c r="H22" s="77"/>
      <c r="I22" s="83"/>
      <c r="J22" s="101">
        <f>IF(K23="","",IF(COUNT(H18:H23)=2,J23/($F$1*$F$2)*K23,J23/($F$1*$F$2/2)*K23))</f>
        <v>0.88388888888888895</v>
      </c>
      <c r="K22" s="94"/>
      <c r="L22" s="96"/>
      <c r="M22" s="120">
        <f>IF(M23="","",IF(COUNT(L18:L23)=2,M23/$L$2,M23/$L$2))</f>
        <v>0.49526388888888895</v>
      </c>
      <c r="N22" s="179">
        <f>N23/$L$2</f>
        <v>0.49526388888888895</v>
      </c>
      <c r="O22" s="33" t="str">
        <f>IF(M22=N22,"OK","x")</f>
        <v>OK</v>
      </c>
    </row>
    <row r="23" spans="1:15" ht="13.8" thickBot="1" x14ac:dyDescent="0.25">
      <c r="A23" s="528"/>
      <c r="B23" s="193">
        <f>B20</f>
        <v>2</v>
      </c>
      <c r="C23" s="63" t="s">
        <v>124</v>
      </c>
      <c r="D23" s="64" t="s">
        <v>120</v>
      </c>
      <c r="E23" s="70"/>
      <c r="F23" s="81">
        <f>SUM(E21:E23)</f>
        <v>0</v>
      </c>
      <c r="G23" s="82">
        <f>SUM(F18:F23)</f>
        <v>12728</v>
      </c>
      <c r="H23" s="78"/>
      <c r="I23" s="86" t="str">
        <f>IF(H23="","",F23/H23)</f>
        <v/>
      </c>
      <c r="J23" s="87">
        <f>IF(SUM(H20,H23)&lt;&gt;0,SUM(H20,H23),"")</f>
        <v>5486</v>
      </c>
      <c r="K23" s="95">
        <f>IF(J23&lt;&gt;"",G23/J23,"")</f>
        <v>2.3200874954429458</v>
      </c>
      <c r="L23" s="98" t="str">
        <f>IF(H23&lt;&gt;"",H23/12/B23,"")</f>
        <v/>
      </c>
      <c r="M23" s="99">
        <f>IF(K23="","",IF(COUNT(L18:L23)=2,J23/12/($F$2/1),J23/12/($F$2/2)))</f>
        <v>228.58333333333334</v>
      </c>
      <c r="N23" s="194">
        <f>AVERAGE(L18:L23)</f>
        <v>228.58333333333334</v>
      </c>
      <c r="O23" s="33" t="str">
        <f>IF(M23=N23,"OK","x")</f>
        <v>OK</v>
      </c>
    </row>
    <row r="24" spans="1:15" ht="13.8" thickBot="1" x14ac:dyDescent="0.25">
      <c r="A24" s="528"/>
      <c r="B24" s="106" t="s">
        <v>188</v>
      </c>
      <c r="C24" s="23"/>
      <c r="D24" s="72"/>
      <c r="E24" s="65"/>
      <c r="F24" s="66" t="str">
        <f>F17</f>
        <v>24Hr計 集計　chk</v>
      </c>
      <c r="G24" s="73"/>
      <c r="H24" s="524" t="s">
        <v>98</v>
      </c>
      <c r="I24" s="525"/>
      <c r="J24" s="525"/>
      <c r="K24" s="526"/>
      <c r="L24" s="522" t="s">
        <v>111</v>
      </c>
      <c r="M24" s="523"/>
    </row>
    <row r="25" spans="1:15" x14ac:dyDescent="0.2">
      <c r="A25" s="528"/>
      <c r="B25" s="102" t="s">
        <v>118</v>
      </c>
      <c r="C25" s="53" t="s">
        <v>119</v>
      </c>
      <c r="D25" s="54" t="s">
        <v>120</v>
      </c>
      <c r="E25" s="67"/>
      <c r="F25" s="21"/>
      <c r="G25" s="74"/>
      <c r="H25" s="77"/>
      <c r="I25" s="84"/>
      <c r="J25" s="84"/>
      <c r="K25" s="93"/>
      <c r="L25" s="100"/>
      <c r="M25" s="76"/>
    </row>
    <row r="26" spans="1:15" x14ac:dyDescent="0.2">
      <c r="A26" s="528"/>
      <c r="B26" s="103" t="s">
        <v>121</v>
      </c>
      <c r="C26" s="55" t="s">
        <v>122</v>
      </c>
      <c r="D26" s="56" t="s">
        <v>123</v>
      </c>
      <c r="E26" s="68">
        <f>[5]D7_9!$AD$4</f>
        <v>12425</v>
      </c>
      <c r="F26" s="25"/>
      <c r="G26" s="75"/>
      <c r="H26" s="77"/>
      <c r="I26" s="83"/>
      <c r="J26" s="83"/>
      <c r="K26" s="94"/>
      <c r="L26" s="96"/>
      <c r="M26" s="76"/>
    </row>
    <row r="27" spans="1:15" x14ac:dyDescent="0.2">
      <c r="A27" s="528"/>
      <c r="B27" s="107">
        <f>B23</f>
        <v>2</v>
      </c>
      <c r="C27" s="57" t="s">
        <v>124</v>
      </c>
      <c r="D27" s="56" t="s">
        <v>125</v>
      </c>
      <c r="E27" s="68"/>
      <c r="F27" s="80">
        <f>SUM(E25:E27)</f>
        <v>12425</v>
      </c>
      <c r="G27" s="75"/>
      <c r="H27" s="78">
        <f>SUM([5]D7_9!$E$4:$P$4)</f>
        <v>5338</v>
      </c>
      <c r="I27" s="86">
        <f>IF(H27&lt;&gt;"",F27/H27,"")</f>
        <v>2.3276508055451481</v>
      </c>
      <c r="J27" s="83"/>
      <c r="K27" s="94"/>
      <c r="L27" s="97">
        <f>H27/12/B27</f>
        <v>222.41666666666666</v>
      </c>
      <c r="M27" s="76"/>
    </row>
    <row r="28" spans="1:15" x14ac:dyDescent="0.2">
      <c r="A28" s="528"/>
      <c r="B28" s="104" t="s">
        <v>126</v>
      </c>
      <c r="C28" s="59" t="s">
        <v>119</v>
      </c>
      <c r="D28" s="60" t="s">
        <v>125</v>
      </c>
      <c r="E28" s="69"/>
      <c r="F28" s="25"/>
      <c r="G28" s="75"/>
      <c r="H28" s="77"/>
      <c r="I28" s="83"/>
      <c r="J28" s="83"/>
      <c r="K28" s="94"/>
      <c r="L28" s="96"/>
      <c r="M28" s="76"/>
    </row>
    <row r="29" spans="1:15" x14ac:dyDescent="0.2">
      <c r="A29" s="528"/>
      <c r="B29" s="105" t="s">
        <v>121</v>
      </c>
      <c r="C29" s="61" t="s">
        <v>122</v>
      </c>
      <c r="D29" s="62" t="s">
        <v>127</v>
      </c>
      <c r="E29" s="69"/>
      <c r="F29" s="25"/>
      <c r="G29" s="121">
        <f>IF(COUNT(E25:E30)=2,G30/($F$1*$F$2),G30/($F$1*$F$2/2))</f>
        <v>0.86284722222222221</v>
      </c>
      <c r="H29" s="77"/>
      <c r="I29" s="83"/>
      <c r="J29" s="101">
        <f>IF(K30="","",IF(COUNT(H25:H30)=2,J30/($F$1*$F$2)*K30,J30/($F$1*$F$2/2)*K30))</f>
        <v>0.86284722222222221</v>
      </c>
      <c r="K29" s="94"/>
      <c r="L29" s="96"/>
      <c r="M29" s="120">
        <f>IF(M30="","",IF(COUNT(L25:L30)=2,M30/$L$2,M30/$L$2))</f>
        <v>0.48190277777777779</v>
      </c>
      <c r="N29" s="179">
        <f>N30/$L$2</f>
        <v>0.48190277777777779</v>
      </c>
      <c r="O29" s="33" t="str">
        <f>IF(M29=N29,"OK","x")</f>
        <v>OK</v>
      </c>
    </row>
    <row r="30" spans="1:15" ht="13.8" thickBot="1" x14ac:dyDescent="0.25">
      <c r="A30" s="528"/>
      <c r="B30" s="193">
        <f>B27</f>
        <v>2</v>
      </c>
      <c r="C30" s="63" t="s">
        <v>124</v>
      </c>
      <c r="D30" s="64" t="s">
        <v>120</v>
      </c>
      <c r="E30" s="70"/>
      <c r="F30" s="81">
        <f>SUM(E28:E30)</f>
        <v>0</v>
      </c>
      <c r="G30" s="82">
        <f>SUM(F25:F30)</f>
        <v>12425</v>
      </c>
      <c r="H30" s="79"/>
      <c r="I30" s="89" t="str">
        <f>IF(H30="","",F30/H30)</f>
        <v/>
      </c>
      <c r="J30" s="87">
        <f>IF(SUM(H27,H30)&lt;&gt;0,SUM(H27,H30),"")</f>
        <v>5338</v>
      </c>
      <c r="K30" s="95">
        <f>IF(J30&lt;&gt;"",G30/J30,"")</f>
        <v>2.3276508055451481</v>
      </c>
      <c r="L30" s="98" t="str">
        <f>IF(H30&lt;&gt;"",H30/12/B30,"")</f>
        <v/>
      </c>
      <c r="M30" s="99">
        <f>IF(K30="","",IF(COUNT(L25:L30)=2,J30/12/($F$2/1),J30/12/($F$2/2)))</f>
        <v>222.41666666666666</v>
      </c>
      <c r="N30" s="194">
        <f>AVERAGE(L25:L30)</f>
        <v>222.41666666666666</v>
      </c>
      <c r="O30" s="33" t="str">
        <f>IF(M30=N30,"OK","x")</f>
        <v>OK</v>
      </c>
    </row>
    <row r="31" spans="1:15" x14ac:dyDescent="0.2">
      <c r="A31" s="528"/>
      <c r="G31" s="11"/>
    </row>
    <row r="32" spans="1:15" ht="13.8" thickBot="1" x14ac:dyDescent="0.25">
      <c r="A32" s="528"/>
      <c r="G32" s="11"/>
    </row>
    <row r="33" spans="1:10" ht="13.8" thickBot="1" x14ac:dyDescent="0.25">
      <c r="A33" s="500"/>
      <c r="E33" s="563" t="str">
        <f>L1</f>
        <v>台/車線/Hr</v>
      </c>
      <c r="F33" s="570"/>
      <c r="G33" s="574" t="s">
        <v>253</v>
      </c>
      <c r="H33" s="564"/>
      <c r="I33" s="563" t="s">
        <v>356</v>
      </c>
      <c r="J33" s="564"/>
    </row>
    <row r="34" spans="1:10" x14ac:dyDescent="0.2">
      <c r="A34" s="500"/>
      <c r="C34" s="539" t="s">
        <v>251</v>
      </c>
      <c r="D34" s="545"/>
      <c r="E34" s="572">
        <f>AVERAGE(L6,L13,L20,L27)</f>
        <v>213.42708333333334</v>
      </c>
      <c r="F34" s="573"/>
      <c r="G34" s="575">
        <f>E34/$L$2</f>
        <v>0.46242534722222228</v>
      </c>
      <c r="H34" s="489"/>
      <c r="I34" s="455">
        <f>AVERAGE(F6,F13,F20,F27)</f>
        <v>11898</v>
      </c>
      <c r="J34" s="414"/>
    </row>
    <row r="35" spans="1:10" ht="13.8" thickBot="1" x14ac:dyDescent="0.25">
      <c r="A35" s="500"/>
      <c r="C35" s="566"/>
      <c r="D35" s="487"/>
      <c r="E35" s="567"/>
      <c r="F35" s="568"/>
      <c r="G35" s="451"/>
      <c r="H35" s="452"/>
      <c r="I35" s="453">
        <f>AVERAGE(F9,F16,F23,F30)</f>
        <v>0</v>
      </c>
      <c r="J35" s="414"/>
    </row>
    <row r="36" spans="1:10" ht="13.8" thickBot="1" x14ac:dyDescent="0.25">
      <c r="A36" s="500"/>
      <c r="C36" s="565" t="s">
        <v>250</v>
      </c>
      <c r="D36" s="564"/>
      <c r="E36" s="569">
        <f>AVERAGE(E34:E35)</f>
        <v>213.42708333333334</v>
      </c>
      <c r="F36" s="570"/>
      <c r="G36" s="571">
        <f>E36/$L$2</f>
        <v>0.46242534722222228</v>
      </c>
      <c r="H36" s="564"/>
      <c r="I36" s="454">
        <f>SUM(I34:I35)</f>
        <v>11898</v>
      </c>
      <c r="J36" s="443" t="s">
        <v>357</v>
      </c>
    </row>
    <row r="37" spans="1:10" x14ac:dyDescent="0.2">
      <c r="A37" s="500"/>
      <c r="G37" s="11"/>
    </row>
    <row r="38" spans="1:10" x14ac:dyDescent="0.2">
      <c r="A38" s="500"/>
    </row>
    <row r="39" spans="1:10" x14ac:dyDescent="0.2">
      <c r="A39" s="500"/>
    </row>
    <row r="40" spans="1:10" ht="13.8" thickBot="1" x14ac:dyDescent="0.25">
      <c r="A40" s="529"/>
    </row>
  </sheetData>
  <mergeCells count="24">
    <mergeCell ref="G36:H36"/>
    <mergeCell ref="E33:F33"/>
    <mergeCell ref="E34:F34"/>
    <mergeCell ref="N2:O2"/>
    <mergeCell ref="H24:K24"/>
    <mergeCell ref="L24:M24"/>
    <mergeCell ref="G33:H33"/>
    <mergeCell ref="G34:H34"/>
    <mergeCell ref="A1:A2"/>
    <mergeCell ref="L1:M1"/>
    <mergeCell ref="L2:M2"/>
    <mergeCell ref="A3:A40"/>
    <mergeCell ref="H3:K3"/>
    <mergeCell ref="L3:M3"/>
    <mergeCell ref="H10:K10"/>
    <mergeCell ref="L10:M10"/>
    <mergeCell ref="H17:K17"/>
    <mergeCell ref="L17:M17"/>
    <mergeCell ref="I33:J33"/>
    <mergeCell ref="C34:D34"/>
    <mergeCell ref="C36:D36"/>
    <mergeCell ref="C35:D35"/>
    <mergeCell ref="E35:F35"/>
    <mergeCell ref="E36:F36"/>
  </mergeCells>
  <phoneticPr fontId="4"/>
  <hyperlinks>
    <hyperlink ref="A1:A2" location="_７_９" display="＜7＞" xr:uid="{00000000-0004-0000-0700-000000000000}"/>
  </hyperlinks>
  <printOptions horizontalCentered="1" verticalCentered="1"/>
  <pageMargins left="0" right="0" top="0" bottom="0" header="0.31496062992125984" footer="0.31496062992125984"/>
  <pageSetup paperSize="9" orientation="landscape" horizontalDpi="1200" verticalDpi="1200"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T40"/>
  <sheetViews>
    <sheetView zoomScale="93" zoomScaleNormal="93" workbookViewId="0">
      <selection sqref="A1:A2"/>
    </sheetView>
  </sheetViews>
  <sheetFormatPr defaultRowHeight="13.2" x14ac:dyDescent="0.2"/>
  <cols>
    <col min="3" max="3" width="7" customWidth="1"/>
    <col min="4" max="4" width="8.77734375" customWidth="1"/>
    <col min="7" max="7" width="9.77734375" customWidth="1"/>
    <col min="11" max="11" width="10.109375" bestFit="1" customWidth="1"/>
    <col min="14" max="14" width="5.88671875" bestFit="1" customWidth="1"/>
    <col min="15" max="15" width="4" bestFit="1" customWidth="1"/>
    <col min="16" max="16" width="4" customWidth="1"/>
    <col min="21" max="21" width="5.109375" customWidth="1"/>
  </cols>
  <sheetData>
    <row r="1" spans="1:20" ht="13.8" thickBot="1" x14ac:dyDescent="0.25">
      <c r="A1" s="532" t="s">
        <v>131</v>
      </c>
      <c r="B1" s="90" t="s">
        <v>131</v>
      </c>
      <c r="C1" s="91" t="s">
        <v>116</v>
      </c>
      <c r="D1" s="92"/>
      <c r="E1" s="118"/>
      <c r="F1" s="106">
        <f>12000*0.6</f>
        <v>7200</v>
      </c>
      <c r="G1" s="119" t="s">
        <v>109</v>
      </c>
      <c r="H1" s="112"/>
      <c r="I1" s="113" t="s">
        <v>104</v>
      </c>
      <c r="J1" s="48"/>
      <c r="K1" s="114" t="s">
        <v>104</v>
      </c>
      <c r="L1" s="534" t="s">
        <v>107</v>
      </c>
      <c r="M1" s="535"/>
      <c r="P1" s="33"/>
      <c r="Q1" s="208" t="str">
        <f>L1</f>
        <v>台/車線/Hr</v>
      </c>
      <c r="R1" s="208" t="s">
        <v>253</v>
      </c>
      <c r="S1" s="411" t="s">
        <v>356</v>
      </c>
      <c r="T1" s="412"/>
    </row>
    <row r="2" spans="1:20" ht="15" thickBot="1" x14ac:dyDescent="0.25">
      <c r="A2" s="533"/>
      <c r="B2" s="49"/>
      <c r="C2" s="50" t="s">
        <v>117</v>
      </c>
      <c r="D2" s="51"/>
      <c r="E2" s="109"/>
      <c r="F2" s="110">
        <v>4</v>
      </c>
      <c r="G2" s="111" t="s">
        <v>105</v>
      </c>
      <c r="H2" s="115"/>
      <c r="I2" s="116" t="s">
        <v>102</v>
      </c>
      <c r="J2" s="71"/>
      <c r="K2" s="117" t="s">
        <v>102</v>
      </c>
      <c r="L2" s="530">
        <f>$F$1/(1.3*12)</f>
        <v>461.53846153846149</v>
      </c>
      <c r="M2" s="531"/>
      <c r="N2" s="521" t="s">
        <v>179</v>
      </c>
      <c r="O2" s="469"/>
      <c r="P2" s="208"/>
      <c r="Q2" s="320"/>
      <c r="R2" s="321"/>
      <c r="S2" s="413">
        <f>AVERAGE(F6,F13,F20,F27)</f>
        <v>10787</v>
      </c>
      <c r="T2" s="414"/>
    </row>
    <row r="3" spans="1:20" ht="13.8" thickBot="1" x14ac:dyDescent="0.25">
      <c r="A3" s="527" t="s">
        <v>239</v>
      </c>
      <c r="B3" s="122" t="s">
        <v>100</v>
      </c>
      <c r="C3" s="123"/>
      <c r="D3" s="124"/>
      <c r="E3" s="65"/>
      <c r="F3" s="66" t="s">
        <v>95</v>
      </c>
      <c r="G3" s="73"/>
      <c r="H3" s="524" t="s">
        <v>98</v>
      </c>
      <c r="I3" s="525"/>
      <c r="J3" s="525"/>
      <c r="K3" s="526"/>
      <c r="L3" s="522" t="s">
        <v>111</v>
      </c>
      <c r="M3" s="523"/>
      <c r="P3" s="208" t="s">
        <v>254</v>
      </c>
      <c r="Q3" s="320">
        <f>AVERAGE(L9,L16,L23,L30)</f>
        <v>313.74999999999994</v>
      </c>
      <c r="R3" s="321">
        <f>Q3/$L$2</f>
        <v>0.67979166666666657</v>
      </c>
      <c r="S3" s="413">
        <f>AVERAGE(F9,F16,F23,F30)</f>
        <v>10237</v>
      </c>
      <c r="T3" s="414"/>
    </row>
    <row r="4" spans="1:20" ht="13.8" thickBot="1" x14ac:dyDescent="0.25">
      <c r="A4" s="528"/>
      <c r="B4" s="52" t="s">
        <v>136</v>
      </c>
      <c r="C4" s="53" t="s">
        <v>73</v>
      </c>
      <c r="D4" s="54" t="s">
        <v>132</v>
      </c>
      <c r="E4" s="67"/>
      <c r="F4" s="21"/>
      <c r="G4" s="74"/>
      <c r="H4" s="77"/>
      <c r="I4" s="84"/>
      <c r="J4" s="84"/>
      <c r="K4" s="93"/>
      <c r="L4" s="96"/>
      <c r="M4" s="76"/>
      <c r="P4" s="324" t="s">
        <v>250</v>
      </c>
      <c r="Q4" s="322">
        <f>AVERAGE(Q2:Q3)</f>
        <v>313.74999999999994</v>
      </c>
      <c r="R4" s="323">
        <f>Q4/$L$2</f>
        <v>0.67979166666666657</v>
      </c>
      <c r="S4" s="415">
        <f>SUM(S2:S3)</f>
        <v>21024</v>
      </c>
      <c r="T4" s="416" t="s">
        <v>357</v>
      </c>
    </row>
    <row r="5" spans="1:20" x14ac:dyDescent="0.2">
      <c r="A5" s="528"/>
      <c r="B5" s="103" t="s">
        <v>121</v>
      </c>
      <c r="C5" s="55" t="s">
        <v>82</v>
      </c>
      <c r="D5" s="56" t="s">
        <v>133</v>
      </c>
      <c r="E5" s="68">
        <f>[1]D7_9!$AD$53</f>
        <v>9902</v>
      </c>
      <c r="F5" s="25"/>
      <c r="G5" s="75"/>
      <c r="H5" s="77"/>
      <c r="I5" s="85"/>
      <c r="J5" s="83"/>
      <c r="K5" s="94"/>
      <c r="L5" s="96"/>
      <c r="M5" s="76"/>
    </row>
    <row r="6" spans="1:20" x14ac:dyDescent="0.2">
      <c r="A6" s="528"/>
      <c r="B6" s="107">
        <f>$F$2/2</f>
        <v>2</v>
      </c>
      <c r="C6" s="57" t="s">
        <v>71</v>
      </c>
      <c r="D6" s="56" t="s">
        <v>134</v>
      </c>
      <c r="E6" s="68"/>
      <c r="F6" s="80">
        <f>SUM(E4:E6)</f>
        <v>9902</v>
      </c>
      <c r="G6" s="75"/>
      <c r="H6" s="78">
        <f>SUM([1]D7_9!$E$53:$P$53)</f>
        <v>7398</v>
      </c>
      <c r="I6" s="86">
        <f>IF(H6&lt;&gt;"",F6/H6,"")</f>
        <v>1.338469856718032</v>
      </c>
      <c r="J6" s="83"/>
      <c r="K6" s="94"/>
      <c r="L6" s="97">
        <f>H6/12/B6</f>
        <v>308.25</v>
      </c>
      <c r="M6" s="76"/>
    </row>
    <row r="7" spans="1:20" x14ac:dyDescent="0.2">
      <c r="A7" s="528"/>
      <c r="B7" s="58" t="s">
        <v>137</v>
      </c>
      <c r="C7" s="59" t="s">
        <v>73</v>
      </c>
      <c r="D7" s="60" t="s">
        <v>134</v>
      </c>
      <c r="E7" s="69"/>
      <c r="F7" s="25"/>
      <c r="G7" s="75"/>
      <c r="H7" s="77"/>
      <c r="I7" s="83"/>
      <c r="J7" s="83"/>
      <c r="K7" s="94"/>
      <c r="L7" s="96"/>
      <c r="M7" s="76"/>
    </row>
    <row r="8" spans="1:20" x14ac:dyDescent="0.2">
      <c r="A8" s="528"/>
      <c r="B8" s="105" t="s">
        <v>121</v>
      </c>
      <c r="C8" s="61" t="s">
        <v>82</v>
      </c>
      <c r="D8" s="62" t="s">
        <v>135</v>
      </c>
      <c r="E8" s="69">
        <f>[1]D7_9!$AD$64</f>
        <v>9328</v>
      </c>
      <c r="F8" s="25"/>
      <c r="G8" s="125">
        <f>IF(COUNT(E4:E9)=2,G9/($F$1*$F$2),G9/($F$1*$F$2/2))</f>
        <v>0.66770833333333335</v>
      </c>
      <c r="H8" s="77"/>
      <c r="I8" s="83"/>
      <c r="J8" s="101">
        <f>IF(K9="","",IF(COUNT(H4:H9)=2,J9/($F$1*$F$2)*K9,J9/($F$1*$F$2/2)*K9))</f>
        <v>0.66770833333333335</v>
      </c>
      <c r="K8" s="94"/>
      <c r="L8" s="96"/>
      <c r="M8" s="120">
        <f>IF(M9="","",IF(COUNT(L4:L9)=2,M9/$L$2,M9/$L$2))</f>
        <v>0.6445833333333334</v>
      </c>
      <c r="N8" s="179">
        <f>N9/$L$2</f>
        <v>0.6445833333333334</v>
      </c>
      <c r="O8" s="33" t="str">
        <f>IF(M8=N8,"OK","x")</f>
        <v>OK</v>
      </c>
    </row>
    <row r="9" spans="1:20" ht="13.8" thickBot="1" x14ac:dyDescent="0.25">
      <c r="A9" s="528"/>
      <c r="B9" s="193">
        <f>B6</f>
        <v>2</v>
      </c>
      <c r="C9" s="63" t="s">
        <v>71</v>
      </c>
      <c r="D9" s="64" t="s">
        <v>132</v>
      </c>
      <c r="E9" s="70"/>
      <c r="F9" s="80">
        <f>SUM(E7:E9)</f>
        <v>9328</v>
      </c>
      <c r="G9" s="82">
        <f>SUM(F4:F9)</f>
        <v>19230</v>
      </c>
      <c r="H9" s="78">
        <f>SUM([1]D7_9!$E$64:$P$64)</f>
        <v>6882</v>
      </c>
      <c r="I9" s="86">
        <f>IF(H9="","",F9/H9)</f>
        <v>1.3554199360650974</v>
      </c>
      <c r="J9" s="87">
        <f>SUM(H6,H9)</f>
        <v>14280</v>
      </c>
      <c r="K9" s="95">
        <f>IF(OR(J9="",J9=0),"",G9/J9)</f>
        <v>1.346638655462185</v>
      </c>
      <c r="L9" s="98">
        <f>H9/12/B9</f>
        <v>286.75</v>
      </c>
      <c r="M9" s="99">
        <f>IF(K9="","",IF(COUNT(L4:L9)=2,J9/12/$F$2,J9/12/($F$2/2)))</f>
        <v>297.5</v>
      </c>
      <c r="N9" s="194">
        <f>AVERAGE(L4:L9)</f>
        <v>297.5</v>
      </c>
      <c r="O9" s="33" t="str">
        <f>IF(M9=N9,"OK","x")</f>
        <v>OK</v>
      </c>
    </row>
    <row r="10" spans="1:20" ht="13.8" thickBot="1" x14ac:dyDescent="0.25">
      <c r="A10" s="528"/>
      <c r="B10" s="106" t="s">
        <v>96</v>
      </c>
      <c r="C10" s="23"/>
      <c r="D10" s="72"/>
      <c r="E10" s="65"/>
      <c r="F10" s="66" t="str">
        <f>F3</f>
        <v>24Hr計 集計　chk</v>
      </c>
      <c r="G10" s="73"/>
      <c r="H10" s="524" t="str">
        <f t="shared" ref="H10:M10" si="0">H3</f>
        <v>12Hr計</v>
      </c>
      <c r="I10" s="525">
        <f t="shared" si="0"/>
        <v>0</v>
      </c>
      <c r="J10" s="525">
        <f t="shared" si="0"/>
        <v>0</v>
      </c>
      <c r="K10" s="526">
        <f t="shared" si="0"/>
        <v>0</v>
      </c>
      <c r="L10" s="522" t="str">
        <f t="shared" si="0"/>
        <v>Ｈｒ</v>
      </c>
      <c r="M10" s="523">
        <f t="shared" si="0"/>
        <v>0</v>
      </c>
    </row>
    <row r="11" spans="1:20" x14ac:dyDescent="0.2">
      <c r="A11" s="528"/>
      <c r="B11" s="52" t="s">
        <v>136</v>
      </c>
      <c r="C11" s="53" t="s">
        <v>73</v>
      </c>
      <c r="D11" s="54" t="s">
        <v>132</v>
      </c>
      <c r="E11" s="67"/>
      <c r="F11" s="21"/>
      <c r="G11" s="74"/>
      <c r="H11" s="77"/>
      <c r="I11" s="84"/>
      <c r="J11" s="84"/>
      <c r="K11" s="93"/>
      <c r="L11" s="100"/>
      <c r="M11" s="76"/>
    </row>
    <row r="12" spans="1:20" x14ac:dyDescent="0.2">
      <c r="A12" s="528"/>
      <c r="B12" s="103" t="s">
        <v>121</v>
      </c>
      <c r="C12" s="55" t="s">
        <v>82</v>
      </c>
      <c r="D12" s="56" t="s">
        <v>133</v>
      </c>
      <c r="E12" s="68">
        <f>[3]D7_9!$AD$53</f>
        <v>11554</v>
      </c>
      <c r="F12" s="25"/>
      <c r="G12" s="75"/>
      <c r="H12" s="77"/>
      <c r="I12" s="85"/>
      <c r="J12" s="83"/>
      <c r="K12" s="94"/>
      <c r="L12" s="96"/>
      <c r="M12" s="76"/>
    </row>
    <row r="13" spans="1:20" x14ac:dyDescent="0.2">
      <c r="A13" s="528"/>
      <c r="B13" s="107">
        <f>B9</f>
        <v>2</v>
      </c>
      <c r="C13" s="57" t="s">
        <v>71</v>
      </c>
      <c r="D13" s="56" t="s">
        <v>134</v>
      </c>
      <c r="E13" s="68"/>
      <c r="F13" s="80">
        <f>SUM(E11:E13)</f>
        <v>11554</v>
      </c>
      <c r="G13" s="75"/>
      <c r="H13" s="78">
        <f>SUM([3]D7_9!$E$53:$P$53)</f>
        <v>8690</v>
      </c>
      <c r="I13" s="86">
        <f>IF(H13&lt;&gt;"",F13/H13,"")</f>
        <v>1.3295742232451093</v>
      </c>
      <c r="J13" s="83"/>
      <c r="K13" s="94"/>
      <c r="L13" s="97">
        <f>H13/12/B13</f>
        <v>362.08333333333331</v>
      </c>
      <c r="M13" s="76"/>
    </row>
    <row r="14" spans="1:20" x14ac:dyDescent="0.2">
      <c r="A14" s="528"/>
      <c r="B14" s="58" t="s">
        <v>137</v>
      </c>
      <c r="C14" s="59" t="s">
        <v>73</v>
      </c>
      <c r="D14" s="60" t="s">
        <v>134</v>
      </c>
      <c r="E14" s="69"/>
      <c r="F14" s="25"/>
      <c r="G14" s="75"/>
      <c r="H14" s="77"/>
      <c r="I14" s="83"/>
      <c r="J14" s="83"/>
      <c r="K14" s="94"/>
      <c r="L14" s="96"/>
      <c r="M14" s="76"/>
    </row>
    <row r="15" spans="1:20" x14ac:dyDescent="0.2">
      <c r="A15" s="528"/>
      <c r="B15" s="105" t="s">
        <v>121</v>
      </c>
      <c r="C15" s="61" t="s">
        <v>82</v>
      </c>
      <c r="D15" s="62" t="s">
        <v>135</v>
      </c>
      <c r="E15" s="69">
        <f>[3]D7_9!$AD$64</f>
        <v>10710</v>
      </c>
      <c r="F15" s="25"/>
      <c r="G15" s="125">
        <f>IF(COUNT(E11:E16)=2,G16/($F$1*$F$2),G16/($F$1*$F$2/2))</f>
        <v>0.77305555555555561</v>
      </c>
      <c r="H15" s="77"/>
      <c r="I15" s="83"/>
      <c r="J15" s="101">
        <f>IF(K16="","",IF(COUNT(H11:H16)=2,J16/($F$1*$F$2)*K16,J16/($F$1*$F$2/2)*K16))</f>
        <v>0.77305555555555561</v>
      </c>
      <c r="K15" s="94"/>
      <c r="L15" s="96"/>
      <c r="M15" s="120">
        <f>IF(M16="","",IF(COUNT(L11:L16)=2,M16/$L$2,M16/$L$2))</f>
        <v>0.7505243055555556</v>
      </c>
      <c r="N15" s="179">
        <f>N16/$L$2</f>
        <v>0.7505243055555556</v>
      </c>
      <c r="O15" s="33" t="str">
        <f>IF(M15=N15,"OK","x")</f>
        <v>OK</v>
      </c>
    </row>
    <row r="16" spans="1:20" ht="13.8" thickBot="1" x14ac:dyDescent="0.25">
      <c r="A16" s="528"/>
      <c r="B16" s="193">
        <f>B13</f>
        <v>2</v>
      </c>
      <c r="C16" s="63" t="s">
        <v>71</v>
      </c>
      <c r="D16" s="64" t="s">
        <v>132</v>
      </c>
      <c r="E16" s="70"/>
      <c r="F16" s="81">
        <f>SUM(E14:E16)</f>
        <v>10710</v>
      </c>
      <c r="G16" s="82">
        <f>SUM(F11:F16)</f>
        <v>22264</v>
      </c>
      <c r="H16" s="78">
        <f>SUM([3]D7_9!$E$64:$P$64)</f>
        <v>7937</v>
      </c>
      <c r="I16" s="86">
        <f>IF(H16="","",F16/H16)</f>
        <v>1.3493763386670026</v>
      </c>
      <c r="J16" s="87">
        <f>SUM(H13,H16)</f>
        <v>16627</v>
      </c>
      <c r="K16" s="95">
        <f>IF(OR(J16="",J16=0),"",G16/J16)</f>
        <v>1.3390268839838817</v>
      </c>
      <c r="L16" s="98">
        <f>H16/12/B16</f>
        <v>330.70833333333331</v>
      </c>
      <c r="M16" s="99">
        <f>IF(K16="","",IF(COUNT(L11:L16)=2,J16/12/$F$2,J16/12/($F$2/2)))</f>
        <v>346.39583333333331</v>
      </c>
      <c r="N16" s="194">
        <f>AVERAGE(L11:L16)</f>
        <v>346.39583333333331</v>
      </c>
      <c r="O16" s="33" t="str">
        <f>IF(M16=N16,"OK","x")</f>
        <v>OK</v>
      </c>
    </row>
    <row r="17" spans="1:15" ht="13.8" thickBot="1" x14ac:dyDescent="0.25">
      <c r="A17" s="528"/>
      <c r="B17" s="106" t="s">
        <v>189</v>
      </c>
      <c r="C17" s="23"/>
      <c r="D17" s="72"/>
      <c r="E17" s="65"/>
      <c r="F17" s="66" t="str">
        <f>F10</f>
        <v>24Hr計 集計　chk</v>
      </c>
      <c r="G17" s="73"/>
      <c r="H17" s="524" t="str">
        <f t="shared" ref="H17:M17" si="1">H10</f>
        <v>12Hr計</v>
      </c>
      <c r="I17" s="525">
        <f t="shared" si="1"/>
        <v>0</v>
      </c>
      <c r="J17" s="525">
        <f t="shared" si="1"/>
        <v>0</v>
      </c>
      <c r="K17" s="526">
        <f t="shared" si="1"/>
        <v>0</v>
      </c>
      <c r="L17" s="522" t="str">
        <f t="shared" si="1"/>
        <v>Ｈｒ</v>
      </c>
      <c r="M17" s="523">
        <f t="shared" si="1"/>
        <v>0</v>
      </c>
    </row>
    <row r="18" spans="1:15" x14ac:dyDescent="0.2">
      <c r="A18" s="528"/>
      <c r="B18" s="52" t="s">
        <v>136</v>
      </c>
      <c r="C18" s="53" t="s">
        <v>73</v>
      </c>
      <c r="D18" s="54" t="s">
        <v>132</v>
      </c>
      <c r="E18" s="67"/>
      <c r="F18" s="21"/>
      <c r="G18" s="74"/>
      <c r="H18" s="77"/>
      <c r="I18" s="84"/>
      <c r="J18" s="84"/>
      <c r="K18" s="93"/>
      <c r="L18" s="100"/>
      <c r="M18" s="76"/>
    </row>
    <row r="19" spans="1:15" x14ac:dyDescent="0.2">
      <c r="A19" s="528"/>
      <c r="B19" s="103" t="s">
        <v>121</v>
      </c>
      <c r="C19" s="55" t="s">
        <v>82</v>
      </c>
      <c r="D19" s="56" t="s">
        <v>133</v>
      </c>
      <c r="E19" s="68">
        <f>[4]D7_9!$AD$53</f>
        <v>10853</v>
      </c>
      <c r="F19" s="25"/>
      <c r="G19" s="75"/>
      <c r="H19" s="77"/>
      <c r="I19" s="85"/>
      <c r="J19" s="83"/>
      <c r="K19" s="94"/>
      <c r="L19" s="96"/>
      <c r="M19" s="76"/>
    </row>
    <row r="20" spans="1:15" x14ac:dyDescent="0.2">
      <c r="A20" s="528"/>
      <c r="B20" s="107">
        <f>B16</f>
        <v>2</v>
      </c>
      <c r="C20" s="57" t="s">
        <v>71</v>
      </c>
      <c r="D20" s="56" t="s">
        <v>134</v>
      </c>
      <c r="E20" s="68"/>
      <c r="F20" s="80">
        <f>SUM(E18:E20)</f>
        <v>10853</v>
      </c>
      <c r="G20" s="75"/>
      <c r="H20" s="78">
        <f>SUM([4]D7_9!$E$53:$P$53)</f>
        <v>8006</v>
      </c>
      <c r="I20" s="86">
        <f>IF(H20&lt;&gt;"",F20/H20,"")</f>
        <v>1.3556082937796652</v>
      </c>
      <c r="J20" s="83"/>
      <c r="K20" s="94"/>
      <c r="L20" s="97">
        <f>H20/12/B20</f>
        <v>333.58333333333331</v>
      </c>
      <c r="M20" s="76"/>
    </row>
    <row r="21" spans="1:15" x14ac:dyDescent="0.2">
      <c r="A21" s="528"/>
      <c r="B21" s="58" t="s">
        <v>137</v>
      </c>
      <c r="C21" s="59" t="s">
        <v>73</v>
      </c>
      <c r="D21" s="60" t="s">
        <v>134</v>
      </c>
      <c r="E21" s="69"/>
      <c r="F21" s="25"/>
      <c r="G21" s="75"/>
      <c r="H21" s="77"/>
      <c r="I21" s="83"/>
      <c r="J21" s="83"/>
      <c r="K21" s="94"/>
      <c r="L21" s="96"/>
      <c r="M21" s="76"/>
    </row>
    <row r="22" spans="1:15" x14ac:dyDescent="0.2">
      <c r="A22" s="528"/>
      <c r="B22" s="105" t="s">
        <v>121</v>
      </c>
      <c r="C22" s="61" t="s">
        <v>82</v>
      </c>
      <c r="D22" s="62" t="s">
        <v>135</v>
      </c>
      <c r="E22" s="69">
        <f>[4]D7_9!$AD$64</f>
        <v>10528</v>
      </c>
      <c r="F22" s="25"/>
      <c r="G22" s="125">
        <f>IF(COUNT(E18:E23)=2,G23/($F$1*$F$2),G23/($F$1*$F$2/2))</f>
        <v>0.74239583333333337</v>
      </c>
      <c r="H22" s="77"/>
      <c r="I22" s="83"/>
      <c r="J22" s="101">
        <f>IF(K23="","",IF(COUNT(H18:H23)=2,J23/($F$1*$F$2)*K23,J23/($F$1*$F$2/2)*K23))</f>
        <v>0.74239583333333325</v>
      </c>
      <c r="K22" s="94"/>
      <c r="L22" s="96"/>
      <c r="M22" s="120">
        <f>IF(M23="","",IF(COUNT(L18:L23)=2,M23/$L$2,M23/$L$2))</f>
        <v>0.70895138888888887</v>
      </c>
      <c r="N22" s="179">
        <f>N23/$L$2</f>
        <v>0.70895138888888887</v>
      </c>
      <c r="O22" s="33" t="str">
        <f>IF(M22=N22,"OK","x")</f>
        <v>OK</v>
      </c>
    </row>
    <row r="23" spans="1:15" ht="13.8" thickBot="1" x14ac:dyDescent="0.25">
      <c r="A23" s="528"/>
      <c r="B23" s="193">
        <f>B20</f>
        <v>2</v>
      </c>
      <c r="C23" s="63" t="s">
        <v>71</v>
      </c>
      <c r="D23" s="64" t="s">
        <v>132</v>
      </c>
      <c r="E23" s="70"/>
      <c r="F23" s="81">
        <f>SUM(E21:E23)</f>
        <v>10528</v>
      </c>
      <c r="G23" s="82">
        <f>SUM(F18:F23)</f>
        <v>21381</v>
      </c>
      <c r="H23" s="78">
        <f>SUM([4]D7_9!$E$64:$P$64)</f>
        <v>7700</v>
      </c>
      <c r="I23" s="86">
        <f>IF(H23="","",F23/H23)</f>
        <v>1.3672727272727272</v>
      </c>
      <c r="J23" s="87">
        <f>SUM(H20,H23)</f>
        <v>15706</v>
      </c>
      <c r="K23" s="95">
        <f>IF(OR(J23="",J23=0),"",G23/J23)</f>
        <v>1.3613268814465809</v>
      </c>
      <c r="L23" s="98">
        <f>H23/12/B23</f>
        <v>320.83333333333331</v>
      </c>
      <c r="M23" s="99">
        <f>IF(K23="","",IF(COUNT(L18:L23)=2,J23/12/$F$2,J23/12/($F$2/2)))</f>
        <v>327.20833333333331</v>
      </c>
      <c r="N23" s="194">
        <f>AVERAGE(L18:L23)</f>
        <v>327.20833333333331</v>
      </c>
      <c r="O23" s="33" t="str">
        <f>IF(M23=N23,"OK","x")</f>
        <v>OK</v>
      </c>
    </row>
    <row r="24" spans="1:15" ht="13.8" thickBot="1" x14ac:dyDescent="0.25">
      <c r="A24" s="528"/>
      <c r="B24" s="106" t="s">
        <v>188</v>
      </c>
      <c r="C24" s="23"/>
      <c r="D24" s="72"/>
      <c r="E24" s="65"/>
      <c r="F24" s="66" t="str">
        <f>F17</f>
        <v>24Hr計 集計　chk</v>
      </c>
      <c r="G24" s="73"/>
      <c r="H24" s="524" t="str">
        <f t="shared" ref="H24:M24" si="2">H17</f>
        <v>12Hr計</v>
      </c>
      <c r="I24" s="525">
        <f t="shared" si="2"/>
        <v>0</v>
      </c>
      <c r="J24" s="525">
        <f t="shared" si="2"/>
        <v>0</v>
      </c>
      <c r="K24" s="526">
        <f t="shared" si="2"/>
        <v>0</v>
      </c>
      <c r="L24" s="522" t="str">
        <f t="shared" si="2"/>
        <v>Ｈｒ</v>
      </c>
      <c r="M24" s="523">
        <f t="shared" si="2"/>
        <v>0</v>
      </c>
    </row>
    <row r="25" spans="1:15" x14ac:dyDescent="0.2">
      <c r="A25" s="528"/>
      <c r="B25" s="52" t="s">
        <v>136</v>
      </c>
      <c r="C25" s="53" t="s">
        <v>73</v>
      </c>
      <c r="D25" s="54" t="s">
        <v>132</v>
      </c>
      <c r="E25" s="67"/>
      <c r="F25" s="21"/>
      <c r="G25" s="74"/>
      <c r="H25" s="77"/>
      <c r="I25" s="84"/>
      <c r="J25" s="84"/>
      <c r="K25" s="93"/>
      <c r="L25" s="100"/>
      <c r="M25" s="76"/>
    </row>
    <row r="26" spans="1:15" x14ac:dyDescent="0.2">
      <c r="A26" s="528"/>
      <c r="B26" s="103" t="s">
        <v>121</v>
      </c>
      <c r="C26" s="55" t="s">
        <v>82</v>
      </c>
      <c r="D26" s="56" t="s">
        <v>133</v>
      </c>
      <c r="E26" s="68">
        <f>[5]D7_9!$AD$53</f>
        <v>10839</v>
      </c>
      <c r="F26" s="25"/>
      <c r="G26" s="75"/>
      <c r="H26" s="77"/>
      <c r="I26" s="83"/>
      <c r="J26" s="83"/>
      <c r="K26" s="94"/>
      <c r="L26" s="96"/>
      <c r="M26" s="76"/>
    </row>
    <row r="27" spans="1:15" x14ac:dyDescent="0.2">
      <c r="A27" s="528"/>
      <c r="B27" s="107">
        <f>B23</f>
        <v>2</v>
      </c>
      <c r="C27" s="57" t="s">
        <v>71</v>
      </c>
      <c r="D27" s="56" t="s">
        <v>134</v>
      </c>
      <c r="E27" s="68"/>
      <c r="F27" s="80">
        <f>SUM(E25:E27)</f>
        <v>10839</v>
      </c>
      <c r="G27" s="75"/>
      <c r="H27" s="78">
        <f>SUM([5]D7_9!$E$53:$P$53)</f>
        <v>8049</v>
      </c>
      <c r="I27" s="86">
        <f>IF(H27&lt;&gt;"",F27/H27,"")</f>
        <v>1.3466269101751771</v>
      </c>
      <c r="J27" s="83"/>
      <c r="K27" s="94"/>
      <c r="L27" s="97">
        <f>H27/12/B27</f>
        <v>335.375</v>
      </c>
      <c r="M27" s="76"/>
    </row>
    <row r="28" spans="1:15" x14ac:dyDescent="0.2">
      <c r="A28" s="528"/>
      <c r="B28" s="58" t="s">
        <v>137</v>
      </c>
      <c r="C28" s="59" t="s">
        <v>73</v>
      </c>
      <c r="D28" s="60" t="s">
        <v>134</v>
      </c>
      <c r="E28" s="69"/>
      <c r="F28" s="25"/>
      <c r="G28" s="75"/>
      <c r="H28" s="77"/>
      <c r="I28" s="83"/>
      <c r="J28" s="83"/>
      <c r="K28" s="94"/>
      <c r="L28" s="96"/>
      <c r="M28" s="76"/>
    </row>
    <row r="29" spans="1:15" x14ac:dyDescent="0.2">
      <c r="A29" s="528"/>
      <c r="B29" s="105" t="s">
        <v>121</v>
      </c>
      <c r="C29" s="61" t="s">
        <v>82</v>
      </c>
      <c r="D29" s="62" t="s">
        <v>135</v>
      </c>
      <c r="E29" s="69">
        <f>[5]D7_9!$AD$64</f>
        <v>10382</v>
      </c>
      <c r="F29" s="25"/>
      <c r="G29" s="125">
        <f>IF(COUNT(E25:E30)=2,G30/($F$1*$F$2),G30/($F$1*$F$2/2))</f>
        <v>0.73684027777777783</v>
      </c>
      <c r="H29" s="77"/>
      <c r="I29" s="83"/>
      <c r="J29" s="101">
        <f>IF(K30="","",IF(COUNT(H25:H30)=2,J30/($F$1*$F$2)*K30,J30/($F$1*$F$2/2)*K30))</f>
        <v>0.73684027777777772</v>
      </c>
      <c r="K29" s="94"/>
      <c r="L29" s="96"/>
      <c r="M29" s="120">
        <f>IF(M30="","",IF(COUNT(L25:L30)=2,M30/$L$2,M30/$L$2))</f>
        <v>0.70642361111111118</v>
      </c>
      <c r="N29" s="179">
        <f>N30/$L$2</f>
        <v>0.70642361111111107</v>
      </c>
      <c r="O29" s="33" t="str">
        <f>IF(M29=N29,"OK","x")</f>
        <v>OK</v>
      </c>
    </row>
    <row r="30" spans="1:15" ht="13.8" thickBot="1" x14ac:dyDescent="0.25">
      <c r="A30" s="528"/>
      <c r="B30" s="193">
        <f>B27</f>
        <v>2</v>
      </c>
      <c r="C30" s="63" t="s">
        <v>71</v>
      </c>
      <c r="D30" s="64" t="s">
        <v>132</v>
      </c>
      <c r="E30" s="70"/>
      <c r="F30" s="81">
        <f>SUM(E28:E30)</f>
        <v>10382</v>
      </c>
      <c r="G30" s="82">
        <f>SUM(F25:F30)</f>
        <v>21221</v>
      </c>
      <c r="H30" s="79">
        <f>SUM([5]D7_9!$E$64:$P$64)</f>
        <v>7601</v>
      </c>
      <c r="I30" s="88">
        <f>IF(H30="","",F30/H30)</f>
        <v>1.3658729114590185</v>
      </c>
      <c r="J30" s="87">
        <f>SUM(H27,H30)</f>
        <v>15650</v>
      </c>
      <c r="K30" s="95">
        <f>IF(OR(J30="",J30=0),"",G30/J30)</f>
        <v>1.3559744408945686</v>
      </c>
      <c r="L30" s="98">
        <f>H30/12/B30</f>
        <v>316.70833333333331</v>
      </c>
      <c r="M30" s="99">
        <f>IF(K30="","",IF(COUNT(L25:L30)=2,J30/12/$F$2,J30/12/($F$2/2)))</f>
        <v>326.04166666666669</v>
      </c>
      <c r="N30" s="194">
        <f>AVERAGE(L25:L30)</f>
        <v>326.04166666666663</v>
      </c>
      <c r="O30" s="33" t="str">
        <f>IF(M30=N30,"OK","x")</f>
        <v>OK</v>
      </c>
    </row>
    <row r="31" spans="1:15" x14ac:dyDescent="0.2">
      <c r="A31" s="528"/>
      <c r="G31" s="11"/>
    </row>
    <row r="32" spans="1:15" x14ac:dyDescent="0.2">
      <c r="A32" s="528"/>
      <c r="G32" s="11"/>
    </row>
    <row r="33" spans="1:7" x14ac:dyDescent="0.2">
      <c r="A33" s="500"/>
      <c r="G33" s="11"/>
    </row>
    <row r="34" spans="1:7" x14ac:dyDescent="0.2">
      <c r="A34" s="500"/>
      <c r="G34" s="11"/>
    </row>
    <row r="35" spans="1:7" x14ac:dyDescent="0.2">
      <c r="A35" s="500"/>
      <c r="G35" s="11"/>
    </row>
    <row r="36" spans="1:7" x14ac:dyDescent="0.2">
      <c r="A36" s="500"/>
      <c r="G36" s="11"/>
    </row>
    <row r="37" spans="1:7" x14ac:dyDescent="0.2">
      <c r="A37" s="500"/>
      <c r="G37" s="11"/>
    </row>
    <row r="38" spans="1:7" x14ac:dyDescent="0.2">
      <c r="A38" s="500"/>
      <c r="G38" s="11"/>
    </row>
    <row r="39" spans="1:7" x14ac:dyDescent="0.2">
      <c r="A39" s="500"/>
      <c r="G39" s="11"/>
    </row>
    <row r="40" spans="1:7" ht="13.8" thickBot="1" x14ac:dyDescent="0.25">
      <c r="A40" s="529"/>
      <c r="G40" s="11"/>
    </row>
  </sheetData>
  <mergeCells count="13">
    <mergeCell ref="N2:O2"/>
    <mergeCell ref="H24:K24"/>
    <mergeCell ref="L24:M24"/>
    <mergeCell ref="A1:A2"/>
    <mergeCell ref="L1:M1"/>
    <mergeCell ref="L2:M2"/>
    <mergeCell ref="A3:A40"/>
    <mergeCell ref="H3:K3"/>
    <mergeCell ref="L3:M3"/>
    <mergeCell ref="H10:K10"/>
    <mergeCell ref="L10:M10"/>
    <mergeCell ref="H17:K17"/>
    <mergeCell ref="L17:M17"/>
  </mergeCells>
  <phoneticPr fontId="1"/>
  <hyperlinks>
    <hyperlink ref="A1:A2" location="_７_９" display="＜8＞" xr:uid="{00000000-0004-0000-0800-000000000000}"/>
  </hyperlinks>
  <printOptions horizontalCentered="1" verticalCentered="1"/>
  <pageMargins left="0" right="0" top="0" bottom="0" header="0.31496062992125984" footer="0.31496062992125984"/>
  <pageSetup paperSize="9" scale="91" orientation="landscape" horizontalDpi="1200" verticalDpi="120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ageSetUpPr fitToPage="1"/>
  </sheetPr>
  <dimension ref="A1:T40"/>
  <sheetViews>
    <sheetView zoomScale="95" zoomScaleNormal="95" workbookViewId="0">
      <selection sqref="A1:A2"/>
    </sheetView>
  </sheetViews>
  <sheetFormatPr defaultRowHeight="13.2" x14ac:dyDescent="0.2"/>
  <cols>
    <col min="3" max="3" width="7" customWidth="1"/>
    <col min="4" max="4" width="8.77734375" customWidth="1"/>
    <col min="7" max="7" width="9.77734375" customWidth="1"/>
    <col min="11" max="11" width="10.109375" bestFit="1" customWidth="1"/>
    <col min="14" max="14" width="5.88671875" bestFit="1" customWidth="1"/>
    <col min="15" max="15" width="4" bestFit="1" customWidth="1"/>
    <col min="16" max="16" width="3.88671875" customWidth="1"/>
    <col min="21" max="21" width="4" bestFit="1" customWidth="1"/>
  </cols>
  <sheetData>
    <row r="1" spans="1:20" ht="13.8" thickBot="1" x14ac:dyDescent="0.25">
      <c r="A1" s="532" t="s">
        <v>177</v>
      </c>
      <c r="B1" s="90" t="s">
        <v>178</v>
      </c>
      <c r="C1" s="91" t="s">
        <v>116</v>
      </c>
      <c r="D1" s="92"/>
      <c r="E1" s="118"/>
      <c r="F1" s="106">
        <f>12000*0.6</f>
        <v>7200</v>
      </c>
      <c r="G1" s="119" t="s">
        <v>109</v>
      </c>
      <c r="H1" s="112"/>
      <c r="I1" s="113" t="s">
        <v>104</v>
      </c>
      <c r="J1" s="48"/>
      <c r="K1" s="114" t="s">
        <v>104</v>
      </c>
      <c r="L1" s="534" t="s">
        <v>107</v>
      </c>
      <c r="M1" s="535"/>
      <c r="P1" s="33"/>
      <c r="Q1" s="208" t="str">
        <f>L1</f>
        <v>台/車線/Hr</v>
      </c>
      <c r="R1" s="208" t="s">
        <v>253</v>
      </c>
      <c r="S1" s="411" t="s">
        <v>356</v>
      </c>
      <c r="T1" s="412"/>
    </row>
    <row r="2" spans="1:20" ht="15" thickBot="1" x14ac:dyDescent="0.25">
      <c r="A2" s="533"/>
      <c r="B2" s="49"/>
      <c r="C2" s="50" t="s">
        <v>117</v>
      </c>
      <c r="D2" s="51"/>
      <c r="E2" s="109"/>
      <c r="F2" s="110">
        <v>4</v>
      </c>
      <c r="G2" s="111" t="s">
        <v>105</v>
      </c>
      <c r="H2" s="115"/>
      <c r="I2" s="116" t="s">
        <v>102</v>
      </c>
      <c r="J2" s="71"/>
      <c r="K2" s="117" t="s">
        <v>102</v>
      </c>
      <c r="L2" s="530">
        <f>$F$1/(1.3*12)</f>
        <v>461.53846153846149</v>
      </c>
      <c r="M2" s="531"/>
      <c r="N2" s="521" t="s">
        <v>179</v>
      </c>
      <c r="O2" s="469"/>
      <c r="P2" s="208" t="s">
        <v>255</v>
      </c>
      <c r="Q2" s="320">
        <f>AVERAGE(L6,L13,L20,L27)</f>
        <v>405.84375</v>
      </c>
      <c r="R2" s="321">
        <f>Q2/$L$2</f>
        <v>0.87932812500000013</v>
      </c>
      <c r="S2" s="413">
        <f>AVERAGE(F6,F13,F20,F27)</f>
        <v>13001.75</v>
      </c>
      <c r="T2" s="414"/>
    </row>
    <row r="3" spans="1:20" ht="13.8" thickBot="1" x14ac:dyDescent="0.25">
      <c r="A3" s="527" t="s">
        <v>247</v>
      </c>
      <c r="B3" s="122" t="s">
        <v>100</v>
      </c>
      <c r="C3" s="123"/>
      <c r="D3" s="124"/>
      <c r="E3" s="65"/>
      <c r="F3" s="66" t="s">
        <v>95</v>
      </c>
      <c r="G3" s="73"/>
      <c r="H3" s="524" t="s">
        <v>98</v>
      </c>
      <c r="I3" s="525"/>
      <c r="J3" s="525"/>
      <c r="K3" s="526"/>
      <c r="L3" s="522" t="s">
        <v>111</v>
      </c>
      <c r="M3" s="523"/>
      <c r="P3" s="208" t="s">
        <v>256</v>
      </c>
      <c r="Q3" s="320">
        <f>AVERAGE(L9,L16,L23,L30)</f>
        <v>412.04166666666669</v>
      </c>
      <c r="R3" s="321">
        <f>Q3/$L$2</f>
        <v>0.89275694444444453</v>
      </c>
      <c r="S3" s="413">
        <f>AVERAGE(F9,F16,F23,F30)</f>
        <v>15657.25</v>
      </c>
      <c r="T3" s="414"/>
    </row>
    <row r="4" spans="1:20" ht="13.8" thickBot="1" x14ac:dyDescent="0.25">
      <c r="A4" s="528"/>
      <c r="B4" s="52" t="s">
        <v>136</v>
      </c>
      <c r="C4" s="53" t="s">
        <v>73</v>
      </c>
      <c r="D4" s="54" t="s">
        <v>132</v>
      </c>
      <c r="E4" s="67"/>
      <c r="F4" s="21"/>
      <c r="G4" s="74"/>
      <c r="H4" s="77"/>
      <c r="I4" s="84"/>
      <c r="J4" s="84"/>
      <c r="K4" s="93"/>
      <c r="L4" s="96"/>
      <c r="M4" s="76"/>
      <c r="P4" s="324" t="s">
        <v>250</v>
      </c>
      <c r="Q4" s="322">
        <f>AVERAGE(Q2:Q3)</f>
        <v>408.94270833333337</v>
      </c>
      <c r="R4" s="323">
        <f>Q4/$L$2</f>
        <v>0.88604253472222239</v>
      </c>
      <c r="S4" s="415">
        <f>SUM(S2:S3)</f>
        <v>28659</v>
      </c>
      <c r="T4" s="416" t="s">
        <v>357</v>
      </c>
    </row>
    <row r="5" spans="1:20" x14ac:dyDescent="0.2">
      <c r="A5" s="528"/>
      <c r="B5" s="103" t="s">
        <v>121</v>
      </c>
      <c r="C5" s="55" t="s">
        <v>82</v>
      </c>
      <c r="D5" s="56" t="s">
        <v>133</v>
      </c>
      <c r="E5" s="68">
        <f>[1]D10_11!$AD$20</f>
        <v>12400</v>
      </c>
      <c r="F5" s="25"/>
      <c r="G5" s="75"/>
      <c r="H5" s="77"/>
      <c r="I5" s="85"/>
      <c r="J5" s="83"/>
      <c r="K5" s="94"/>
      <c r="L5" s="96"/>
      <c r="M5" s="76"/>
    </row>
    <row r="6" spans="1:20" x14ac:dyDescent="0.2">
      <c r="A6" s="528"/>
      <c r="B6" s="107">
        <f>F2/2</f>
        <v>2</v>
      </c>
      <c r="C6" s="57" t="s">
        <v>71</v>
      </c>
      <c r="D6" s="56" t="s">
        <v>134</v>
      </c>
      <c r="E6" s="68"/>
      <c r="F6" s="80">
        <f>SUM(E4:E6)</f>
        <v>12400</v>
      </c>
      <c r="G6" s="75"/>
      <c r="H6" s="78">
        <f>SUM([1]D10_11!$E$20:$P$20)</f>
        <v>9334</v>
      </c>
      <c r="I6" s="86">
        <f>IF(H6&lt;&gt;"",F6/H6,"")</f>
        <v>1.3284765373901863</v>
      </c>
      <c r="J6" s="83"/>
      <c r="K6" s="94"/>
      <c r="L6" s="97">
        <f>H6/12/B6</f>
        <v>388.91666666666669</v>
      </c>
      <c r="M6" s="76"/>
    </row>
    <row r="7" spans="1:20" x14ac:dyDescent="0.2">
      <c r="A7" s="528"/>
      <c r="B7" s="58" t="s">
        <v>137</v>
      </c>
      <c r="C7" s="59" t="s">
        <v>73</v>
      </c>
      <c r="D7" s="60" t="s">
        <v>134</v>
      </c>
      <c r="E7" s="69"/>
      <c r="F7" s="25"/>
      <c r="G7" s="75"/>
      <c r="H7" s="77"/>
      <c r="I7" s="83"/>
      <c r="J7" s="83"/>
      <c r="K7" s="94"/>
      <c r="L7" s="96"/>
      <c r="M7" s="76"/>
    </row>
    <row r="8" spans="1:20" x14ac:dyDescent="0.2">
      <c r="A8" s="528"/>
      <c r="B8" s="105" t="s">
        <v>121</v>
      </c>
      <c r="C8" s="61" t="s">
        <v>82</v>
      </c>
      <c r="D8" s="62" t="s">
        <v>135</v>
      </c>
      <c r="E8" s="69">
        <f>[1]D10_11!$AD$31</f>
        <v>12710</v>
      </c>
      <c r="F8" s="25"/>
      <c r="G8" s="125">
        <f>IF(COUNT(E4:E9)=2,G9/($F$1*$F$2),G9/($F$1*$F$2/2))</f>
        <v>0.87187499999999996</v>
      </c>
      <c r="H8" s="77"/>
      <c r="I8" s="83"/>
      <c r="J8" s="101">
        <f>IF(K9="","",IF(COUNT(H4:H9)=2,J9/($F$1*$F$2)*K9,J9/($F$1*$F$2/2)*K9))</f>
        <v>0.87187499999999996</v>
      </c>
      <c r="K8" s="94"/>
      <c r="L8" s="96"/>
      <c r="M8" s="120">
        <f>IF(M9="","",IF(COUNT(L4:L9)=2,M9/$L$2,M9/$L$2))</f>
        <v>0.85736805555555562</v>
      </c>
      <c r="N8" s="179">
        <f>N9/$L$2</f>
        <v>0.85736805555555573</v>
      </c>
      <c r="O8" s="33" t="str">
        <f>IF(M8=N8,"OK","x")</f>
        <v>OK</v>
      </c>
    </row>
    <row r="9" spans="1:20" ht="13.8" thickBot="1" x14ac:dyDescent="0.25">
      <c r="A9" s="528"/>
      <c r="B9" s="193">
        <f>B6</f>
        <v>2</v>
      </c>
      <c r="C9" s="63" t="s">
        <v>71</v>
      </c>
      <c r="D9" s="64" t="s">
        <v>132</v>
      </c>
      <c r="E9" s="70"/>
      <c r="F9" s="80">
        <f>SUM(E7:E9)</f>
        <v>12710</v>
      </c>
      <c r="G9" s="82">
        <f>SUM(F4:F9)</f>
        <v>25110</v>
      </c>
      <c r="H9" s="78">
        <f>SUM([1]D10_11!$E$31:$P$31)</f>
        <v>9660</v>
      </c>
      <c r="I9" s="86">
        <f>IF(H9="","",F9/H9)</f>
        <v>1.315734989648033</v>
      </c>
      <c r="J9" s="87">
        <f>SUM(H6,H9)</f>
        <v>18994</v>
      </c>
      <c r="K9" s="95">
        <f>IF(OR(J9="",J9=0),"",G9/J9)</f>
        <v>1.3219964199220806</v>
      </c>
      <c r="L9" s="98">
        <f>IF(H9&lt;&gt;"",H9/12/B9,"")</f>
        <v>402.5</v>
      </c>
      <c r="M9" s="99">
        <f>IF(K9="","",IF(COUNT(L4:L9)=2,J9/12/$F$2,J9/12/($F$2/2)))</f>
        <v>395.70833333333331</v>
      </c>
      <c r="N9" s="194">
        <f>AVERAGE(L4:L9)</f>
        <v>395.70833333333337</v>
      </c>
      <c r="O9" s="33" t="str">
        <f>IF(M9=N9,"OK","x")</f>
        <v>OK</v>
      </c>
    </row>
    <row r="10" spans="1:20" ht="13.8" thickBot="1" x14ac:dyDescent="0.25">
      <c r="A10" s="528"/>
      <c r="B10" s="106" t="s">
        <v>96</v>
      </c>
      <c r="C10" s="23"/>
      <c r="D10" s="72"/>
      <c r="E10" s="65"/>
      <c r="F10" s="66"/>
      <c r="G10" s="73"/>
      <c r="H10" s="524"/>
      <c r="I10" s="525"/>
      <c r="J10" s="525"/>
      <c r="K10" s="526"/>
      <c r="L10" s="522"/>
      <c r="M10" s="523"/>
    </row>
    <row r="11" spans="1:20" x14ac:dyDescent="0.2">
      <c r="A11" s="528"/>
      <c r="B11" s="52" t="s">
        <v>136</v>
      </c>
      <c r="C11" s="53" t="s">
        <v>73</v>
      </c>
      <c r="D11" s="54" t="s">
        <v>132</v>
      </c>
      <c r="E11" s="67"/>
      <c r="F11" s="21"/>
      <c r="G11" s="74"/>
      <c r="H11" s="77"/>
      <c r="I11" s="84"/>
      <c r="J11" s="84"/>
      <c r="K11" s="93"/>
      <c r="L11" s="100"/>
      <c r="M11" s="76"/>
    </row>
    <row r="12" spans="1:20" x14ac:dyDescent="0.2">
      <c r="A12" s="528"/>
      <c r="B12" s="103" t="s">
        <v>121</v>
      </c>
      <c r="C12" s="55" t="s">
        <v>82</v>
      </c>
      <c r="D12" s="56" t="s">
        <v>133</v>
      </c>
      <c r="E12" s="68">
        <f>[3]D10_11!$AD$20</f>
        <v>13560</v>
      </c>
      <c r="F12" s="25"/>
      <c r="G12" s="75"/>
      <c r="H12" s="77"/>
      <c r="I12" s="85"/>
      <c r="J12" s="83"/>
      <c r="K12" s="94"/>
      <c r="L12" s="96"/>
      <c r="M12" s="76"/>
    </row>
    <row r="13" spans="1:20" x14ac:dyDescent="0.2">
      <c r="A13" s="528"/>
      <c r="B13" s="107">
        <f>B9</f>
        <v>2</v>
      </c>
      <c r="C13" s="57" t="s">
        <v>71</v>
      </c>
      <c r="D13" s="56" t="s">
        <v>134</v>
      </c>
      <c r="E13" s="68"/>
      <c r="F13" s="80">
        <f>SUM(E11:E13)</f>
        <v>13560</v>
      </c>
      <c r="G13" s="75"/>
      <c r="H13" s="78">
        <f>SUM([3]D10_11!$E$20:$P$20)</f>
        <v>10248</v>
      </c>
      <c r="I13" s="86">
        <f>IF(H13&lt;&gt;"",F13/H13,"")</f>
        <v>1.3231850117096018</v>
      </c>
      <c r="J13" s="83"/>
      <c r="K13" s="94"/>
      <c r="L13" s="97">
        <f>H13/12/B13</f>
        <v>427</v>
      </c>
      <c r="M13" s="76"/>
    </row>
    <row r="14" spans="1:20" x14ac:dyDescent="0.2">
      <c r="A14" s="528"/>
      <c r="B14" s="58" t="s">
        <v>137</v>
      </c>
      <c r="C14" s="59" t="s">
        <v>73</v>
      </c>
      <c r="D14" s="60" t="s">
        <v>134</v>
      </c>
      <c r="E14" s="69"/>
      <c r="F14" s="25"/>
      <c r="G14" s="75"/>
      <c r="H14" s="77"/>
      <c r="I14" s="83"/>
      <c r="J14" s="83"/>
      <c r="K14" s="94"/>
      <c r="L14" s="96"/>
      <c r="M14" s="76"/>
    </row>
    <row r="15" spans="1:20" x14ac:dyDescent="0.2">
      <c r="A15" s="528"/>
      <c r="B15" s="105" t="s">
        <v>121</v>
      </c>
      <c r="C15" s="61" t="s">
        <v>82</v>
      </c>
      <c r="D15" s="62" t="s">
        <v>135</v>
      </c>
      <c r="E15" s="69">
        <f>[3]D10_11!$AD$31</f>
        <v>13488</v>
      </c>
      <c r="F15" s="25"/>
      <c r="G15" s="125">
        <f>IF(COUNT(E11:E16)=2,G16/($F$1*$F$2),G16/($F$1*$F$2/2))</f>
        <v>0.93916666666666671</v>
      </c>
      <c r="H15" s="77"/>
      <c r="I15" s="83"/>
      <c r="J15" s="101">
        <f>IF(K16="","",IF(COUNT(H11:H16)=2,J16/($F$1*$F$2)*K16,J16/($F$1*$F$2/2)*K16))</f>
        <v>0.93916666666666659</v>
      </c>
      <c r="K15" s="94"/>
      <c r="L15" s="96"/>
      <c r="M15" s="120">
        <f>IF(M16="","",IF(COUNT(L11:L16)=2,M16/$L$2,M16/$L$2))</f>
        <v>0.92024652777777793</v>
      </c>
      <c r="N15" s="179">
        <f>N16/$L$2</f>
        <v>0.92024652777777782</v>
      </c>
      <c r="O15" s="33" t="str">
        <f>IF(M15=N15,"OK","x")</f>
        <v>OK</v>
      </c>
    </row>
    <row r="16" spans="1:20" ht="13.8" thickBot="1" x14ac:dyDescent="0.25">
      <c r="A16" s="528"/>
      <c r="B16" s="193">
        <f>B13</f>
        <v>2</v>
      </c>
      <c r="C16" s="63" t="s">
        <v>71</v>
      </c>
      <c r="D16" s="64" t="s">
        <v>132</v>
      </c>
      <c r="E16" s="70"/>
      <c r="F16" s="81">
        <f>SUM(E14:E16)</f>
        <v>13488</v>
      </c>
      <c r="G16" s="82">
        <f>SUM(F11:F16)</f>
        <v>27048</v>
      </c>
      <c r="H16" s="78">
        <f>SUM([3]D10_11!$E$31:$P$31)</f>
        <v>10139</v>
      </c>
      <c r="I16" s="86">
        <f>IF(H16="","",F16/H16)</f>
        <v>1.3303087089456553</v>
      </c>
      <c r="J16" s="87">
        <f>SUM(H13,H16)</f>
        <v>20387</v>
      </c>
      <c r="K16" s="95">
        <f>IF(OR(J16="",J16=0),"",G16/J16)</f>
        <v>1.3267278167459655</v>
      </c>
      <c r="L16" s="98">
        <f>IF(H16&lt;&gt;"",H16/12/B16,"")</f>
        <v>422.45833333333331</v>
      </c>
      <c r="M16" s="99">
        <f>IF(K16="","",IF(COUNT(L11:L16)=2,J16/12/$F$2,J16/12/($F$2/2)))</f>
        <v>424.72916666666669</v>
      </c>
      <c r="N16" s="194">
        <f>AVERAGE(L11:L16)</f>
        <v>424.72916666666663</v>
      </c>
      <c r="O16" s="33" t="str">
        <f>IF(M16=N16,"OK","x")</f>
        <v>OK</v>
      </c>
    </row>
    <row r="17" spans="1:15" ht="13.8" thickBot="1" x14ac:dyDescent="0.25">
      <c r="A17" s="528"/>
      <c r="B17" s="106" t="s">
        <v>191</v>
      </c>
      <c r="C17" s="23"/>
      <c r="D17" s="72"/>
      <c r="E17" s="65"/>
      <c r="F17" s="66"/>
      <c r="G17" s="73"/>
      <c r="H17" s="524"/>
      <c r="I17" s="525"/>
      <c r="J17" s="525"/>
      <c r="K17" s="526"/>
      <c r="L17" s="522"/>
      <c r="M17" s="523"/>
    </row>
    <row r="18" spans="1:15" x14ac:dyDescent="0.2">
      <c r="A18" s="528"/>
      <c r="B18" s="52" t="s">
        <v>136</v>
      </c>
      <c r="C18" s="53" t="s">
        <v>73</v>
      </c>
      <c r="D18" s="54" t="s">
        <v>132</v>
      </c>
      <c r="E18" s="67"/>
      <c r="F18" s="21"/>
      <c r="G18" s="74"/>
      <c r="H18" s="77"/>
      <c r="I18" s="84"/>
      <c r="J18" s="84"/>
      <c r="K18" s="93"/>
      <c r="L18" s="100"/>
      <c r="M18" s="76"/>
    </row>
    <row r="19" spans="1:15" x14ac:dyDescent="0.2">
      <c r="A19" s="528"/>
      <c r="B19" s="103" t="s">
        <v>121</v>
      </c>
      <c r="C19" s="55" t="s">
        <v>82</v>
      </c>
      <c r="D19" s="56" t="s">
        <v>133</v>
      </c>
      <c r="E19" s="68">
        <f>[4]D10_11!$AD$20</f>
        <v>12926</v>
      </c>
      <c r="F19" s="25"/>
      <c r="G19" s="75"/>
      <c r="H19" s="77"/>
      <c r="I19" s="85"/>
      <c r="J19" s="83"/>
      <c r="K19" s="94"/>
      <c r="L19" s="96"/>
      <c r="M19" s="76"/>
    </row>
    <row r="20" spans="1:15" x14ac:dyDescent="0.2">
      <c r="A20" s="528"/>
      <c r="B20" s="107">
        <f>B16</f>
        <v>2</v>
      </c>
      <c r="C20" s="57" t="s">
        <v>71</v>
      </c>
      <c r="D20" s="56" t="s">
        <v>134</v>
      </c>
      <c r="E20" s="68"/>
      <c r="F20" s="80">
        <f>SUM(E18:E20)</f>
        <v>12926</v>
      </c>
      <c r="G20" s="75"/>
      <c r="H20" s="78">
        <f>SUM([4]D10_11!$E$20:$P$20)</f>
        <v>9584</v>
      </c>
      <c r="I20" s="86">
        <f>IF(H20&lt;&gt;"",F20/H20,"")</f>
        <v>1.3487061769616027</v>
      </c>
      <c r="J20" s="83"/>
      <c r="K20" s="94"/>
      <c r="L20" s="97">
        <f>H20/12/B20</f>
        <v>399.33333333333331</v>
      </c>
      <c r="M20" s="76"/>
    </row>
    <row r="21" spans="1:15" x14ac:dyDescent="0.2">
      <c r="A21" s="528"/>
      <c r="B21" s="58" t="s">
        <v>137</v>
      </c>
      <c r="C21" s="59" t="s">
        <v>73</v>
      </c>
      <c r="D21" s="60" t="s">
        <v>134</v>
      </c>
      <c r="E21" s="69"/>
      <c r="F21" s="25"/>
      <c r="G21" s="75"/>
      <c r="H21" s="77"/>
      <c r="I21" s="83"/>
      <c r="J21" s="83"/>
      <c r="K21" s="94"/>
      <c r="L21" s="96"/>
      <c r="M21" s="76"/>
    </row>
    <row r="22" spans="1:15" x14ac:dyDescent="0.2">
      <c r="A22" s="528"/>
      <c r="B22" s="105" t="s">
        <v>121</v>
      </c>
      <c r="C22" s="61" t="s">
        <v>82</v>
      </c>
      <c r="D22" s="62" t="s">
        <v>135</v>
      </c>
      <c r="E22" s="69">
        <f>[4]D10_11!$AD$31</f>
        <v>23272</v>
      </c>
      <c r="F22" s="25"/>
      <c r="G22" s="125">
        <f>IF(COUNT(E18:E23)=2,G23/($F$1*$F$2),G23/($F$1*$F$2/2))</f>
        <v>1.256875</v>
      </c>
      <c r="H22" s="77"/>
      <c r="I22" s="83"/>
      <c r="J22" s="101">
        <f>IF(K23="","",IF(COUNT(H18:H23)=2,J23/($F$1*$F$2)*K23,J23/($F$1*$F$2/2)*K23))</f>
        <v>1.256875</v>
      </c>
      <c r="K22" s="94"/>
      <c r="L22" s="96"/>
      <c r="M22" s="120">
        <f>M23/$L$2</f>
        <v>0.88102083333333348</v>
      </c>
      <c r="N22" s="179">
        <f>N23/$L$2</f>
        <v>0.88102083333333348</v>
      </c>
      <c r="O22" s="33" t="str">
        <f>IF(M22=N22,"OK","x")</f>
        <v>OK</v>
      </c>
    </row>
    <row r="23" spans="1:15" ht="13.8" thickBot="1" x14ac:dyDescent="0.25">
      <c r="A23" s="528"/>
      <c r="B23" s="193">
        <f>B20</f>
        <v>2</v>
      </c>
      <c r="C23" s="63" t="s">
        <v>71</v>
      </c>
      <c r="D23" s="64" t="s">
        <v>132</v>
      </c>
      <c r="E23" s="70"/>
      <c r="F23" s="81">
        <f>SUM(E21:E23)</f>
        <v>23272</v>
      </c>
      <c r="G23" s="82">
        <f>SUM(F18:F23)</f>
        <v>36198</v>
      </c>
      <c r="H23" s="78">
        <f>SUM([4]D10_11!$E$31:$P$31)</f>
        <v>9934</v>
      </c>
      <c r="I23" s="86">
        <f>IF(H23="","",F23/H23)</f>
        <v>2.3426615663378296</v>
      </c>
      <c r="J23" s="87">
        <f>SUM(H20,H23)</f>
        <v>19518</v>
      </c>
      <c r="K23" s="95">
        <f>IF(OR(J23="",J23=0),"",G23/J23)</f>
        <v>1.8545957577620658</v>
      </c>
      <c r="L23" s="98">
        <f>IF(H23&lt;&gt;"",H23/12/B23,"")</f>
        <v>413.91666666666669</v>
      </c>
      <c r="M23" s="99">
        <f>IF(K23="","",IF(COUNT(L18:L23)=2,J23/12/$F$2,J23/12/($F$2/2)))</f>
        <v>406.625</v>
      </c>
      <c r="N23" s="194">
        <f>AVERAGE(L18:L23)</f>
        <v>406.625</v>
      </c>
      <c r="O23" s="33" t="str">
        <f>IF(M23=N23,"OK","x")</f>
        <v>OK</v>
      </c>
    </row>
    <row r="24" spans="1:15" ht="13.8" thickBot="1" x14ac:dyDescent="0.25">
      <c r="A24" s="528"/>
      <c r="B24" s="106" t="s">
        <v>190</v>
      </c>
      <c r="C24" s="23"/>
      <c r="D24" s="72"/>
      <c r="E24" s="65"/>
      <c r="F24" s="66"/>
      <c r="G24" s="73"/>
      <c r="H24" s="524"/>
      <c r="I24" s="525"/>
      <c r="J24" s="525"/>
      <c r="K24" s="526"/>
      <c r="L24" s="522"/>
      <c r="M24" s="523"/>
    </row>
    <row r="25" spans="1:15" x14ac:dyDescent="0.2">
      <c r="A25" s="528"/>
      <c r="B25" s="52" t="s">
        <v>136</v>
      </c>
      <c r="C25" s="53" t="s">
        <v>73</v>
      </c>
      <c r="D25" s="54" t="s">
        <v>132</v>
      </c>
      <c r="E25" s="67"/>
      <c r="F25" s="21"/>
      <c r="G25" s="74"/>
      <c r="H25" s="77"/>
      <c r="I25" s="84"/>
      <c r="J25" s="84"/>
      <c r="K25" s="93"/>
      <c r="L25" s="100"/>
      <c r="M25" s="76"/>
    </row>
    <row r="26" spans="1:15" x14ac:dyDescent="0.2">
      <c r="A26" s="528"/>
      <c r="B26" s="103" t="s">
        <v>121</v>
      </c>
      <c r="C26" s="55" t="s">
        <v>82</v>
      </c>
      <c r="D26" s="56" t="s">
        <v>133</v>
      </c>
      <c r="E26" s="68">
        <f>[5]D10_11!$AD$20</f>
        <v>13121</v>
      </c>
      <c r="F26" s="25"/>
      <c r="G26" s="75"/>
      <c r="H26" s="77"/>
      <c r="I26" s="83"/>
      <c r="J26" s="83"/>
      <c r="K26" s="94"/>
      <c r="L26" s="96"/>
      <c r="M26" s="76"/>
    </row>
    <row r="27" spans="1:15" x14ac:dyDescent="0.2">
      <c r="A27" s="528"/>
      <c r="B27" s="107">
        <f>B23</f>
        <v>2</v>
      </c>
      <c r="C27" s="57" t="s">
        <v>71</v>
      </c>
      <c r="D27" s="56" t="s">
        <v>134</v>
      </c>
      <c r="E27" s="68"/>
      <c r="F27" s="80">
        <f>SUM(E25:E27)</f>
        <v>13121</v>
      </c>
      <c r="G27" s="75"/>
      <c r="H27" s="78">
        <f>[5]D10_11!$AC$20</f>
        <v>9795</v>
      </c>
      <c r="I27" s="86">
        <f>IF(H27&lt;&gt;"",F27/H27,"")</f>
        <v>1.3395610005104646</v>
      </c>
      <c r="J27" s="83"/>
      <c r="K27" s="94"/>
      <c r="L27" s="97">
        <f>H27/12/B27</f>
        <v>408.125</v>
      </c>
      <c r="M27" s="76"/>
    </row>
    <row r="28" spans="1:15" x14ac:dyDescent="0.2">
      <c r="A28" s="528"/>
      <c r="B28" s="58" t="s">
        <v>137</v>
      </c>
      <c r="C28" s="59" t="s">
        <v>73</v>
      </c>
      <c r="D28" s="60" t="s">
        <v>134</v>
      </c>
      <c r="E28" s="69"/>
      <c r="F28" s="25"/>
      <c r="G28" s="75"/>
      <c r="H28" s="77"/>
      <c r="I28" s="83"/>
      <c r="J28" s="83"/>
      <c r="K28" s="94"/>
      <c r="L28" s="96"/>
      <c r="M28" s="76"/>
    </row>
    <row r="29" spans="1:15" x14ac:dyDescent="0.2">
      <c r="A29" s="528"/>
      <c r="B29" s="105" t="s">
        <v>121</v>
      </c>
      <c r="C29" s="61" t="s">
        <v>82</v>
      </c>
      <c r="D29" s="62" t="s">
        <v>135</v>
      </c>
      <c r="E29" s="69">
        <f>[5]D10_11!$AD$31</f>
        <v>13159</v>
      </c>
      <c r="F29" s="25"/>
      <c r="G29" s="125">
        <f>IF(COUNT(E25:E30)=2,G30/($F$1*$F$2),G30/($F$1*$F$2/2))</f>
        <v>0.91249999999999998</v>
      </c>
      <c r="H29" s="77"/>
      <c r="I29" s="83"/>
      <c r="J29" s="101">
        <f>IF(K30="","",IF(COUNT(H25:H30)=2,J30/($F$1*$F$2)*K30,J30/($F$1*$F$2/2)*K30))</f>
        <v>0.91250000000000009</v>
      </c>
      <c r="K29" s="94"/>
      <c r="L29" s="96"/>
      <c r="M29" s="120">
        <f>IF(M30="","",IF(COUNT(L25:L30)=2,M30/$L$2,M30/$L$2))</f>
        <v>0.88553472222222229</v>
      </c>
      <c r="N29" s="179">
        <f>N30/$L$2</f>
        <v>0.8855347222222224</v>
      </c>
      <c r="O29" s="33" t="str">
        <f>IF(M29=N29,"OK","x")</f>
        <v>OK</v>
      </c>
    </row>
    <row r="30" spans="1:15" ht="13.8" thickBot="1" x14ac:dyDescent="0.25">
      <c r="A30" s="528"/>
      <c r="B30" s="193">
        <f>B27</f>
        <v>2</v>
      </c>
      <c r="C30" s="63" t="s">
        <v>71</v>
      </c>
      <c r="D30" s="64" t="s">
        <v>132</v>
      </c>
      <c r="E30" s="70"/>
      <c r="F30" s="81">
        <f>SUM(E28:E30)</f>
        <v>13159</v>
      </c>
      <c r="G30" s="82">
        <f>SUM(F25:F30)</f>
        <v>26280</v>
      </c>
      <c r="H30" s="79">
        <f>[5]D10_11!$AC$31</f>
        <v>9823</v>
      </c>
      <c r="I30" s="88">
        <f>IF(H30="","",F30/H30)</f>
        <v>1.3396111167667719</v>
      </c>
      <c r="J30" s="87">
        <f>SUM(H27,H30)</f>
        <v>19618</v>
      </c>
      <c r="K30" s="95">
        <f>IF(OR(J30="",J30=0),"",G30/J30)</f>
        <v>1.3395860944030993</v>
      </c>
      <c r="L30" s="98">
        <f>IF(H30&lt;&gt;"",H30/12/B30,"")</f>
        <v>409.29166666666669</v>
      </c>
      <c r="M30" s="99">
        <f>IF(K30="","",IF(COUNT(L25:L30)=2,J30/12/$F$2,J30/12/($F$2/2)))</f>
        <v>408.70833333333331</v>
      </c>
      <c r="N30" s="194">
        <f>AVERAGE(L25:L30)</f>
        <v>408.70833333333337</v>
      </c>
      <c r="O30" s="33" t="str">
        <f>IF(M30=N30,"OK","x")</f>
        <v>OK</v>
      </c>
    </row>
    <row r="31" spans="1:15" x14ac:dyDescent="0.2">
      <c r="A31" s="528"/>
      <c r="G31" s="11"/>
    </row>
    <row r="32" spans="1:15" x14ac:dyDescent="0.2">
      <c r="A32" s="528"/>
      <c r="G32" s="11"/>
    </row>
    <row r="33" spans="1:7" x14ac:dyDescent="0.2">
      <c r="A33" s="500"/>
      <c r="G33" s="11"/>
    </row>
    <row r="34" spans="1:7" x14ac:dyDescent="0.2">
      <c r="A34" s="500"/>
      <c r="G34" s="11"/>
    </row>
    <row r="35" spans="1:7" x14ac:dyDescent="0.2">
      <c r="A35" s="500"/>
      <c r="G35" s="11"/>
    </row>
    <row r="36" spans="1:7" x14ac:dyDescent="0.2">
      <c r="A36" s="500"/>
      <c r="G36" s="11"/>
    </row>
    <row r="37" spans="1:7" x14ac:dyDescent="0.2">
      <c r="A37" s="500"/>
      <c r="G37" s="11"/>
    </row>
    <row r="38" spans="1:7" x14ac:dyDescent="0.2">
      <c r="A38" s="500"/>
      <c r="G38" s="11"/>
    </row>
    <row r="39" spans="1:7" x14ac:dyDescent="0.2">
      <c r="A39" s="500"/>
      <c r="G39" s="11"/>
    </row>
    <row r="40" spans="1:7" ht="13.8" thickBot="1" x14ac:dyDescent="0.25">
      <c r="A40" s="529"/>
      <c r="G40" s="11"/>
    </row>
  </sheetData>
  <mergeCells count="13">
    <mergeCell ref="H24:K24"/>
    <mergeCell ref="L24:M24"/>
    <mergeCell ref="N2:O2"/>
    <mergeCell ref="A1:A2"/>
    <mergeCell ref="L1:M1"/>
    <mergeCell ref="L2:M2"/>
    <mergeCell ref="A3:A40"/>
    <mergeCell ref="H3:K3"/>
    <mergeCell ref="L3:M3"/>
    <mergeCell ref="H10:K10"/>
    <mergeCell ref="L10:M10"/>
    <mergeCell ref="H17:K17"/>
    <mergeCell ref="L17:M17"/>
  </mergeCells>
  <phoneticPr fontId="4"/>
  <hyperlinks>
    <hyperlink ref="A1:A2" location="_10_１１" display="＜10＞" xr:uid="{00000000-0004-0000-0900-000000000000}"/>
  </hyperlinks>
  <printOptions horizontalCentered="1" verticalCentered="1"/>
  <pageMargins left="0" right="0" top="0" bottom="0" header="0.31496062992125984" footer="0.31496062992125984"/>
  <pageSetup paperSize="9" scale="91" orientation="landscape" horizontalDpi="1200" verticalDpi="1200"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ageSetUpPr fitToPage="1"/>
  </sheetPr>
  <dimension ref="A1:T40"/>
  <sheetViews>
    <sheetView zoomScale="93" zoomScaleNormal="93" workbookViewId="0">
      <selection sqref="A1:A2"/>
    </sheetView>
  </sheetViews>
  <sheetFormatPr defaultRowHeight="13.2" x14ac:dyDescent="0.2"/>
  <cols>
    <col min="3" max="3" width="7" customWidth="1"/>
    <col min="4" max="4" width="8.77734375" customWidth="1"/>
    <col min="7" max="7" width="9.77734375" customWidth="1"/>
    <col min="11" max="11" width="10.109375" bestFit="1" customWidth="1"/>
    <col min="14" max="14" width="5.88671875" bestFit="1" customWidth="1"/>
    <col min="15" max="15" width="4" bestFit="1" customWidth="1"/>
    <col min="16" max="16" width="9.77734375" customWidth="1"/>
    <col min="17" max="17" width="11.21875" customWidth="1"/>
    <col min="19" max="19" width="11.33203125" customWidth="1"/>
    <col min="20" max="20" width="7.21875" customWidth="1"/>
    <col min="21" max="21" width="4.109375" bestFit="1" customWidth="1"/>
  </cols>
  <sheetData>
    <row r="1" spans="1:20" ht="13.8" thickBot="1" x14ac:dyDescent="0.25">
      <c r="A1" s="532" t="s">
        <v>182</v>
      </c>
      <c r="B1" s="90" t="s">
        <v>185</v>
      </c>
      <c r="C1" s="91" t="s">
        <v>116</v>
      </c>
      <c r="D1" s="92"/>
      <c r="E1" s="118"/>
      <c r="F1" s="106">
        <f>12000*0.6</f>
        <v>7200</v>
      </c>
      <c r="G1" s="119" t="s">
        <v>109</v>
      </c>
      <c r="H1" s="112"/>
      <c r="I1" s="113" t="s">
        <v>104</v>
      </c>
      <c r="J1" s="48"/>
      <c r="K1" s="114" t="s">
        <v>104</v>
      </c>
      <c r="L1" s="534" t="s">
        <v>107</v>
      </c>
      <c r="M1" s="535"/>
      <c r="P1" s="33"/>
      <c r="Q1" s="208" t="str">
        <f>L1</f>
        <v>台/車線/Hr</v>
      </c>
      <c r="R1" s="208" t="s">
        <v>253</v>
      </c>
      <c r="S1" s="411" t="s">
        <v>356</v>
      </c>
      <c r="T1" s="412"/>
    </row>
    <row r="2" spans="1:20" ht="15" thickBot="1" x14ac:dyDescent="0.25">
      <c r="A2" s="533"/>
      <c r="B2" s="49"/>
      <c r="C2" s="50" t="s">
        <v>117</v>
      </c>
      <c r="D2" s="51"/>
      <c r="E2" s="109"/>
      <c r="F2" s="110">
        <v>4</v>
      </c>
      <c r="G2" s="111" t="s">
        <v>105</v>
      </c>
      <c r="H2" s="115"/>
      <c r="I2" s="116" t="s">
        <v>102</v>
      </c>
      <c r="J2" s="71"/>
      <c r="K2" s="117" t="s">
        <v>102</v>
      </c>
      <c r="L2" s="530">
        <f>$F$1/(1.3*12)</f>
        <v>461.53846153846149</v>
      </c>
      <c r="M2" s="531"/>
      <c r="N2" s="521" t="s">
        <v>179</v>
      </c>
      <c r="O2" s="469"/>
      <c r="P2" s="208" t="s">
        <v>255</v>
      </c>
      <c r="Q2" s="320">
        <f>AVERAGE(L6,L13,L20,L27)</f>
        <v>375.70833333333337</v>
      </c>
      <c r="R2" s="321">
        <f>Q2/$L$2</f>
        <v>0.8140347222222224</v>
      </c>
      <c r="S2" s="413">
        <f>AVERAGE(F6,F13,F20,F27)</f>
        <v>12151.25</v>
      </c>
      <c r="T2" s="414"/>
    </row>
    <row r="3" spans="1:20" ht="13.8" thickBot="1" x14ac:dyDescent="0.25">
      <c r="A3" s="527" t="s">
        <v>248</v>
      </c>
      <c r="B3" s="122" t="s">
        <v>100</v>
      </c>
      <c r="C3" s="123"/>
      <c r="D3" s="124"/>
      <c r="E3" s="65"/>
      <c r="F3" s="66" t="s">
        <v>95</v>
      </c>
      <c r="G3" s="73"/>
      <c r="H3" s="524" t="s">
        <v>98</v>
      </c>
      <c r="I3" s="525"/>
      <c r="J3" s="525"/>
      <c r="K3" s="526"/>
      <c r="L3" s="522" t="s">
        <v>111</v>
      </c>
      <c r="M3" s="523"/>
      <c r="P3" s="208" t="s">
        <v>256</v>
      </c>
      <c r="Q3" s="320">
        <f>AVERAGE(L9,L16,L23,L30)</f>
        <v>410.51041666666663</v>
      </c>
      <c r="R3" s="321">
        <f>Q3/$L$2</f>
        <v>0.88943923611111109</v>
      </c>
      <c r="S3" s="413">
        <f>AVERAGE(F9,F16,F23,F30)</f>
        <v>13243.5</v>
      </c>
      <c r="T3" s="414"/>
    </row>
    <row r="4" spans="1:20" ht="13.8" thickBot="1" x14ac:dyDescent="0.25">
      <c r="A4" s="528"/>
      <c r="B4" s="52" t="s">
        <v>136</v>
      </c>
      <c r="C4" s="53" t="s">
        <v>73</v>
      </c>
      <c r="D4" s="54" t="s">
        <v>132</v>
      </c>
      <c r="E4" s="67"/>
      <c r="F4" s="21"/>
      <c r="G4" s="74"/>
      <c r="H4" s="77"/>
      <c r="I4" s="84"/>
      <c r="J4" s="84"/>
      <c r="K4" s="93"/>
      <c r="L4" s="96"/>
      <c r="M4" s="76"/>
      <c r="P4" s="324" t="s">
        <v>250</v>
      </c>
      <c r="Q4" s="322">
        <f>AVERAGE(Q2:Q3)</f>
        <v>393.109375</v>
      </c>
      <c r="R4" s="323">
        <f>Q4/$L$2</f>
        <v>0.8517369791666668</v>
      </c>
      <c r="S4" s="415">
        <f>SUM(S2:S3)</f>
        <v>25394.75</v>
      </c>
      <c r="T4" s="416" t="s">
        <v>357</v>
      </c>
    </row>
    <row r="5" spans="1:20" x14ac:dyDescent="0.2">
      <c r="A5" s="528"/>
      <c r="B5" s="103" t="s">
        <v>121</v>
      </c>
      <c r="C5" s="327" t="s">
        <v>82</v>
      </c>
      <c r="D5" s="328" t="s">
        <v>133</v>
      </c>
      <c r="E5" s="68">
        <f>[1]D10_11!$AD$53</f>
        <v>10574</v>
      </c>
      <c r="F5" s="25"/>
      <c r="G5" s="75"/>
      <c r="H5" s="77"/>
      <c r="I5" s="85"/>
      <c r="J5" s="83"/>
      <c r="K5" s="94"/>
      <c r="L5" s="96"/>
      <c r="M5" s="76"/>
    </row>
    <row r="6" spans="1:20" x14ac:dyDescent="0.2">
      <c r="A6" s="528"/>
      <c r="B6" s="107">
        <f>F2/2</f>
        <v>2</v>
      </c>
      <c r="C6" s="57" t="s">
        <v>71</v>
      </c>
      <c r="D6" s="56" t="s">
        <v>134</v>
      </c>
      <c r="E6" s="68"/>
      <c r="F6" s="80">
        <f>SUM(E4:E6)</f>
        <v>10574</v>
      </c>
      <c r="G6" s="75"/>
      <c r="H6" s="78">
        <f>[1]D10_11!$AC$53</f>
        <v>7632</v>
      </c>
      <c r="I6" s="86">
        <f>IF(H6&lt;&gt;"",F6/H6,"")</f>
        <v>1.3854821802935011</v>
      </c>
      <c r="J6" s="83"/>
      <c r="K6" s="94"/>
      <c r="L6" s="97">
        <f>H6/12/B6</f>
        <v>318</v>
      </c>
      <c r="M6" s="76"/>
    </row>
    <row r="7" spans="1:20" x14ac:dyDescent="0.2">
      <c r="A7" s="528"/>
      <c r="B7" s="58" t="s">
        <v>137</v>
      </c>
      <c r="C7" s="59" t="s">
        <v>73</v>
      </c>
      <c r="D7" s="60" t="s">
        <v>134</v>
      </c>
      <c r="E7" s="69"/>
      <c r="F7" s="25"/>
      <c r="G7" s="75"/>
      <c r="H7" s="77"/>
      <c r="I7" s="83"/>
      <c r="J7" s="83"/>
      <c r="K7" s="94"/>
      <c r="L7" s="96"/>
      <c r="M7" s="76"/>
    </row>
    <row r="8" spans="1:20" x14ac:dyDescent="0.2">
      <c r="A8" s="528"/>
      <c r="B8" s="105" t="s">
        <v>121</v>
      </c>
      <c r="C8" s="325" t="s">
        <v>82</v>
      </c>
      <c r="D8" s="326" t="s">
        <v>135</v>
      </c>
      <c r="E8" s="69">
        <f>[1]D10_11!$AD$64</f>
        <v>12636</v>
      </c>
      <c r="F8" s="25"/>
      <c r="G8" s="125">
        <f>IF(COUNT(E4:E9)=2,G9/($F$1*$F$2),G9/($F$1*$F$2/2))</f>
        <v>0.80590277777777775</v>
      </c>
      <c r="H8" s="77"/>
      <c r="I8" s="83"/>
      <c r="J8" s="101">
        <f>IF(K9="","",IF(COUNT(H4:H9)=2,J9/($F$1*$F$2)*K9,J9/($F$1*$F$2/2)*K9))</f>
        <v>0.80590277777777775</v>
      </c>
      <c r="K8" s="94"/>
      <c r="L8" s="96"/>
      <c r="M8" s="120">
        <f>IF(M9="","",IF(COUNT(L4:L9)=2,M9/$L$2,M9/$L$2))</f>
        <v>0.77214583333333342</v>
      </c>
      <c r="N8" s="179">
        <f>N9/$L$2</f>
        <v>0.77214583333333342</v>
      </c>
      <c r="O8" s="33" t="str">
        <f>IF(M8=N8,"OK","x")</f>
        <v>OK</v>
      </c>
    </row>
    <row r="9" spans="1:20" ht="13.8" thickBot="1" x14ac:dyDescent="0.25">
      <c r="A9" s="528"/>
      <c r="B9" s="193">
        <f>B6</f>
        <v>2</v>
      </c>
      <c r="C9" s="63" t="s">
        <v>71</v>
      </c>
      <c r="D9" s="64" t="s">
        <v>132</v>
      </c>
      <c r="E9" s="70"/>
      <c r="F9" s="80">
        <f>SUM(E7:E9)</f>
        <v>12636</v>
      </c>
      <c r="G9" s="82">
        <f>SUM(F4:F9)</f>
        <v>23210</v>
      </c>
      <c r="H9" s="78">
        <f>[1]D10_11!$AC$64</f>
        <v>9474</v>
      </c>
      <c r="I9" s="86">
        <f>IF(H9="","",F9/H9)</f>
        <v>1.3337555414819506</v>
      </c>
      <c r="J9" s="87">
        <f>SUM(H6,H9)</f>
        <v>17106</v>
      </c>
      <c r="K9" s="95">
        <f>IF(OR(J9="",J9=0),"",G9/J9)</f>
        <v>1.3568338594645153</v>
      </c>
      <c r="L9" s="98">
        <f>IF(H9&lt;&gt;"",H9/12/B9,"")</f>
        <v>394.75</v>
      </c>
      <c r="M9" s="99">
        <f>IF(K9="","",IF(COUNT(L4:L9)=2,J9/12/$F$2,J9/12/($F$2/2)))</f>
        <v>356.375</v>
      </c>
      <c r="N9" s="194">
        <f>AVERAGE(L4:L9)</f>
        <v>356.375</v>
      </c>
      <c r="O9" s="33" t="str">
        <f>IF(M9=N9,"OK","x")</f>
        <v>OK</v>
      </c>
    </row>
    <row r="10" spans="1:20" ht="13.8" thickBot="1" x14ac:dyDescent="0.25">
      <c r="A10" s="528"/>
      <c r="B10" s="106" t="s">
        <v>96</v>
      </c>
      <c r="C10" s="23"/>
      <c r="D10" s="72"/>
      <c r="E10" s="65"/>
      <c r="F10" s="66"/>
      <c r="G10" s="73"/>
      <c r="H10" s="524"/>
      <c r="I10" s="525"/>
      <c r="J10" s="525"/>
      <c r="K10" s="526"/>
      <c r="L10" s="522"/>
      <c r="M10" s="523"/>
    </row>
    <row r="11" spans="1:20" x14ac:dyDescent="0.2">
      <c r="A11" s="528"/>
      <c r="B11" s="52" t="s">
        <v>136</v>
      </c>
      <c r="C11" s="53" t="s">
        <v>73</v>
      </c>
      <c r="D11" s="54" t="s">
        <v>132</v>
      </c>
      <c r="E11" s="67"/>
      <c r="F11" s="21"/>
      <c r="G11" s="74"/>
      <c r="H11" s="77"/>
      <c r="I11" s="84"/>
      <c r="J11" s="84"/>
      <c r="K11" s="93"/>
      <c r="L11" s="100"/>
      <c r="M11" s="76"/>
    </row>
    <row r="12" spans="1:20" x14ac:dyDescent="0.2">
      <c r="A12" s="528"/>
      <c r="B12" s="103" t="s">
        <v>121</v>
      </c>
      <c r="C12" s="55" t="s">
        <v>82</v>
      </c>
      <c r="D12" s="56" t="s">
        <v>133</v>
      </c>
      <c r="E12" s="68">
        <f>[3]D10_11!$AD$53</f>
        <v>12937</v>
      </c>
      <c r="F12" s="25"/>
      <c r="G12" s="75"/>
      <c r="H12" s="77"/>
      <c r="I12" s="85"/>
      <c r="J12" s="83"/>
      <c r="K12" s="94"/>
      <c r="L12" s="96"/>
      <c r="M12" s="76"/>
    </row>
    <row r="13" spans="1:20" x14ac:dyDescent="0.2">
      <c r="A13" s="528"/>
      <c r="B13" s="107">
        <f>B9</f>
        <v>2</v>
      </c>
      <c r="C13" s="57" t="s">
        <v>71</v>
      </c>
      <c r="D13" s="56" t="s">
        <v>134</v>
      </c>
      <c r="E13" s="68"/>
      <c r="F13" s="80">
        <f>SUM(E11:E13)</f>
        <v>12937</v>
      </c>
      <c r="G13" s="75"/>
      <c r="H13" s="78">
        <f>[3]D10_11!$AC$53</f>
        <v>9777</v>
      </c>
      <c r="I13" s="86">
        <f>IF(H13&lt;&gt;"",F13/H13,"")</f>
        <v>1.3232075278715352</v>
      </c>
      <c r="J13" s="83"/>
      <c r="K13" s="94"/>
      <c r="L13" s="97">
        <f>H13/12/B13</f>
        <v>407.375</v>
      </c>
      <c r="M13" s="76"/>
    </row>
    <row r="14" spans="1:20" x14ac:dyDescent="0.2">
      <c r="A14" s="528"/>
      <c r="B14" s="58" t="s">
        <v>137</v>
      </c>
      <c r="C14" s="59" t="s">
        <v>73</v>
      </c>
      <c r="D14" s="60" t="s">
        <v>134</v>
      </c>
      <c r="E14" s="69"/>
      <c r="F14" s="25"/>
      <c r="G14" s="75"/>
      <c r="H14" s="77"/>
      <c r="I14" s="83"/>
      <c r="J14" s="83"/>
      <c r="K14" s="94"/>
      <c r="L14" s="96"/>
      <c r="M14" s="76"/>
    </row>
    <row r="15" spans="1:20" x14ac:dyDescent="0.2">
      <c r="A15" s="528"/>
      <c r="B15" s="105" t="s">
        <v>121</v>
      </c>
      <c r="C15" s="61" t="s">
        <v>82</v>
      </c>
      <c r="D15" s="62" t="s">
        <v>135</v>
      </c>
      <c r="E15" s="69">
        <f>[3]D10_11!$AD$64</f>
        <v>13427</v>
      </c>
      <c r="F15" s="25"/>
      <c r="G15" s="125">
        <f>IF(COUNT(E11:E16)=2,G16/($F$1*$F$2),G16/($F$1*$F$2/2))</f>
        <v>0.91541666666666666</v>
      </c>
      <c r="H15" s="77"/>
      <c r="I15" s="83"/>
      <c r="J15" s="101">
        <f>IF(K16="","",IF(COUNT(H11:H16)=2,J16/($F$1*$F$2)*K16,J16/($F$1*$F$2/2)*K16))</f>
        <v>0.91541666666666666</v>
      </c>
      <c r="K15" s="94"/>
      <c r="L15" s="96"/>
      <c r="M15" s="120">
        <f>IF(M16="","",IF(COUNT(L11:L16)=2,M16/$L$2,M16/$L$2))</f>
        <v>0.89031944444444455</v>
      </c>
      <c r="N15" s="179">
        <f>N16/$L$2</f>
        <v>0.89031944444444444</v>
      </c>
      <c r="O15" s="33" t="str">
        <f>IF(INT(M15*10^6)=INT(N15*10^6),"OK","x")</f>
        <v>OK</v>
      </c>
    </row>
    <row r="16" spans="1:20" ht="13.8" thickBot="1" x14ac:dyDescent="0.25">
      <c r="A16" s="528"/>
      <c r="B16" s="193">
        <f>B13</f>
        <v>2</v>
      </c>
      <c r="C16" s="63" t="s">
        <v>71</v>
      </c>
      <c r="D16" s="64" t="s">
        <v>132</v>
      </c>
      <c r="E16" s="70"/>
      <c r="F16" s="80">
        <f>SUM(E14:E16)</f>
        <v>13427</v>
      </c>
      <c r="G16" s="82">
        <f>SUM(F11:F16)</f>
        <v>26364</v>
      </c>
      <c r="H16" s="78">
        <f>[3]D10_11!$AC$64</f>
        <v>9947</v>
      </c>
      <c r="I16" s="86">
        <f>IF(H16="","",F16/H16)</f>
        <v>1.3498542274052479</v>
      </c>
      <c r="J16" s="87">
        <f>SUM(H13,H16)</f>
        <v>19724</v>
      </c>
      <c r="K16" s="95">
        <f>IF(OR(J16="",J16=0),"",G16/J16)</f>
        <v>1.3366457108091665</v>
      </c>
      <c r="L16" s="98">
        <f>IF(H16&lt;&gt;"",H16/12/B16,"")</f>
        <v>414.45833333333331</v>
      </c>
      <c r="M16" s="99">
        <f>IF(K16="","",IF(COUNT(L11:L16)=2,J16/12/$F$2,J16/12/($F$2/2)))</f>
        <v>410.91666666666669</v>
      </c>
      <c r="N16" s="194">
        <f>AVERAGE(L11:L16)</f>
        <v>410.91666666666663</v>
      </c>
      <c r="O16" s="33" t="str">
        <f>IF(M16=N16,"OK","x")</f>
        <v>OK</v>
      </c>
    </row>
    <row r="17" spans="1:15" ht="13.8" thickBot="1" x14ac:dyDescent="0.25">
      <c r="A17" s="528"/>
      <c r="B17" s="106" t="s">
        <v>191</v>
      </c>
      <c r="C17" s="23"/>
      <c r="D17" s="72"/>
      <c r="E17" s="65"/>
      <c r="F17" s="66"/>
      <c r="G17" s="73"/>
      <c r="H17" s="524"/>
      <c r="I17" s="525"/>
      <c r="J17" s="525"/>
      <c r="K17" s="526"/>
      <c r="L17" s="522"/>
      <c r="M17" s="523"/>
    </row>
    <row r="18" spans="1:15" x14ac:dyDescent="0.2">
      <c r="A18" s="528"/>
      <c r="B18" s="52" t="s">
        <v>136</v>
      </c>
      <c r="C18" s="53" t="s">
        <v>73</v>
      </c>
      <c r="D18" s="54" t="s">
        <v>132</v>
      </c>
      <c r="E18" s="67"/>
      <c r="F18" s="21"/>
      <c r="G18" s="74"/>
      <c r="H18" s="77"/>
      <c r="I18" s="84"/>
      <c r="J18" s="84"/>
      <c r="K18" s="93"/>
      <c r="L18" s="100"/>
      <c r="M18" s="76"/>
    </row>
    <row r="19" spans="1:15" x14ac:dyDescent="0.2">
      <c r="A19" s="528"/>
      <c r="B19" s="103" t="s">
        <v>121</v>
      </c>
      <c r="C19" s="55" t="s">
        <v>82</v>
      </c>
      <c r="D19" s="56" t="s">
        <v>133</v>
      </c>
      <c r="E19" s="68">
        <f>[4]D10_11!$AD$53</f>
        <v>12476</v>
      </c>
      <c r="F19" s="25"/>
      <c r="G19" s="75"/>
      <c r="H19" s="77"/>
      <c r="I19" s="85"/>
      <c r="J19" s="83"/>
      <c r="K19" s="94"/>
      <c r="L19" s="96"/>
      <c r="M19" s="76"/>
    </row>
    <row r="20" spans="1:15" x14ac:dyDescent="0.2">
      <c r="A20" s="528"/>
      <c r="B20" s="107">
        <f>B16</f>
        <v>2</v>
      </c>
      <c r="C20" s="57" t="s">
        <v>71</v>
      </c>
      <c r="D20" s="56" t="s">
        <v>134</v>
      </c>
      <c r="E20" s="68"/>
      <c r="F20" s="80">
        <f>SUM(E18:E20)</f>
        <v>12476</v>
      </c>
      <c r="G20" s="75"/>
      <c r="H20" s="78">
        <f>[4]D10_11!$AC$53</f>
        <v>9250</v>
      </c>
      <c r="I20" s="86">
        <f>IF(H20&lt;&gt;"",E19/H20,"")</f>
        <v>1.3487567567567567</v>
      </c>
      <c r="J20" s="83"/>
      <c r="K20" s="94"/>
      <c r="L20" s="97">
        <f>H20/12/B20</f>
        <v>385.41666666666669</v>
      </c>
      <c r="M20" s="76"/>
    </row>
    <row r="21" spans="1:15" x14ac:dyDescent="0.2">
      <c r="A21" s="528"/>
      <c r="B21" s="58" t="s">
        <v>137</v>
      </c>
      <c r="C21" s="59" t="s">
        <v>73</v>
      </c>
      <c r="D21" s="60" t="s">
        <v>134</v>
      </c>
      <c r="E21" s="69"/>
      <c r="F21" s="25"/>
      <c r="G21" s="75"/>
      <c r="H21" s="77"/>
      <c r="I21" s="83"/>
      <c r="J21" s="83"/>
      <c r="K21" s="94"/>
      <c r="L21" s="96"/>
      <c r="M21" s="76"/>
    </row>
    <row r="22" spans="1:15" x14ac:dyDescent="0.2">
      <c r="A22" s="528"/>
      <c r="B22" s="105" t="s">
        <v>121</v>
      </c>
      <c r="C22" s="61" t="s">
        <v>82</v>
      </c>
      <c r="D22" s="62" t="s">
        <v>135</v>
      </c>
      <c r="E22" s="69">
        <f>[4]D10_11!$AD$64</f>
        <v>13547</v>
      </c>
      <c r="F22" s="25"/>
      <c r="G22" s="125">
        <f>IF(COUNT(E18:E23)=2,G23/($F$1*$F$2),G23/($F$1*$F$2/2))</f>
        <v>0.90357638888888892</v>
      </c>
      <c r="H22" s="77"/>
      <c r="I22" s="83"/>
      <c r="J22" s="101">
        <f>IF(K23="","",IF(COUNT(H18:H23)=2,J23/($F$1*$F$2)*K23,J23/($F$1*$F$2/2)*K23))</f>
        <v>0.9035763888888888</v>
      </c>
      <c r="K22" s="94"/>
      <c r="L22" s="96"/>
      <c r="M22" s="120">
        <f>IF(M23="","",IF(COUNT(L18:L23)=2,M23/$L$2,M23/$L$2))</f>
        <v>0.87248958333333337</v>
      </c>
      <c r="N22" s="179">
        <f>N23/$L$2</f>
        <v>0.87248958333333337</v>
      </c>
      <c r="O22" s="33" t="str">
        <f>IF(INT(M22*10^6)=INT(N22*10^6),"OK","x")</f>
        <v>OK</v>
      </c>
    </row>
    <row r="23" spans="1:15" ht="13.8" thickBot="1" x14ac:dyDescent="0.25">
      <c r="A23" s="528"/>
      <c r="B23" s="193">
        <f>B20</f>
        <v>2</v>
      </c>
      <c r="C23" s="63" t="s">
        <v>71</v>
      </c>
      <c r="D23" s="64" t="s">
        <v>132</v>
      </c>
      <c r="E23" s="70"/>
      <c r="F23" s="80">
        <f>SUM(E21:E23)</f>
        <v>13547</v>
      </c>
      <c r="G23" s="82">
        <f>SUM(F18:F23)</f>
        <v>26023</v>
      </c>
      <c r="H23" s="78">
        <f>[4]D10_11!$AC$64</f>
        <v>10079</v>
      </c>
      <c r="I23" s="86">
        <f>IF(H23="","",E22/H23)</f>
        <v>1.344081754142276</v>
      </c>
      <c r="J23" s="87">
        <f>SUM(H20,H23)</f>
        <v>19329</v>
      </c>
      <c r="K23" s="95">
        <f>IF(OR(J23="",J23=0),"",G23/J23)</f>
        <v>1.3463190025350509</v>
      </c>
      <c r="L23" s="98">
        <f>IF(H23&lt;&gt;"",H23/12/B23,"")</f>
        <v>419.95833333333331</v>
      </c>
      <c r="M23" s="99">
        <f>IF(K23="","",IF(COUNT(L18:L23)=2,J23/12/$F$2,J23/12/($F$2/2)))</f>
        <v>402.6875</v>
      </c>
      <c r="N23" s="194">
        <f>AVERAGE(L18:L23)</f>
        <v>402.6875</v>
      </c>
      <c r="O23" s="33" t="str">
        <f>IF(M23=N23,"OK","x")</f>
        <v>OK</v>
      </c>
    </row>
    <row r="24" spans="1:15" ht="13.8" thickBot="1" x14ac:dyDescent="0.25">
      <c r="A24" s="528"/>
      <c r="B24" s="106" t="s">
        <v>190</v>
      </c>
      <c r="C24" s="23"/>
      <c r="D24" s="72"/>
      <c r="E24" s="65"/>
      <c r="F24" s="66"/>
      <c r="G24" s="73"/>
      <c r="H24" s="524"/>
      <c r="I24" s="525"/>
      <c r="J24" s="525"/>
      <c r="K24" s="526"/>
      <c r="L24" s="522"/>
      <c r="M24" s="523"/>
    </row>
    <row r="25" spans="1:15" x14ac:dyDescent="0.2">
      <c r="A25" s="528"/>
      <c r="B25" s="52" t="s">
        <v>136</v>
      </c>
      <c r="C25" s="53" t="s">
        <v>73</v>
      </c>
      <c r="D25" s="54" t="s">
        <v>132</v>
      </c>
      <c r="E25" s="67"/>
      <c r="F25" s="21"/>
      <c r="G25" s="74"/>
      <c r="H25" s="77"/>
      <c r="I25" s="84"/>
      <c r="J25" s="84"/>
      <c r="K25" s="93"/>
      <c r="L25" s="100"/>
      <c r="M25" s="76"/>
    </row>
    <row r="26" spans="1:15" x14ac:dyDescent="0.2">
      <c r="A26" s="528"/>
      <c r="B26" s="103" t="s">
        <v>121</v>
      </c>
      <c r="C26" s="55" t="s">
        <v>82</v>
      </c>
      <c r="D26" s="56" t="s">
        <v>133</v>
      </c>
      <c r="E26" s="68">
        <f>[5]D10_11!$AD$53</f>
        <v>12618</v>
      </c>
      <c r="F26" s="25"/>
      <c r="G26" s="75"/>
      <c r="H26" s="77"/>
      <c r="I26" s="83"/>
      <c r="J26" s="83"/>
      <c r="K26" s="94"/>
      <c r="L26" s="96"/>
      <c r="M26" s="76"/>
    </row>
    <row r="27" spans="1:15" x14ac:dyDescent="0.2">
      <c r="A27" s="528"/>
      <c r="B27" s="107">
        <f>B23</f>
        <v>2</v>
      </c>
      <c r="C27" s="57" t="s">
        <v>71</v>
      </c>
      <c r="D27" s="56" t="s">
        <v>134</v>
      </c>
      <c r="E27" s="68"/>
      <c r="F27" s="80">
        <f>SUM(E25:E27)</f>
        <v>12618</v>
      </c>
      <c r="G27" s="75"/>
      <c r="H27" s="78">
        <f>[5]D10_11!$AC$53</f>
        <v>9409</v>
      </c>
      <c r="I27" s="86">
        <f>IF(H27&lt;&gt;"",E26/H27,"")</f>
        <v>1.3410564353278775</v>
      </c>
      <c r="J27" s="83"/>
      <c r="K27" s="94"/>
      <c r="L27" s="97">
        <f>H27/12/B27</f>
        <v>392.04166666666669</v>
      </c>
      <c r="M27" s="76"/>
    </row>
    <row r="28" spans="1:15" x14ac:dyDescent="0.2">
      <c r="A28" s="528"/>
      <c r="B28" s="58" t="s">
        <v>137</v>
      </c>
      <c r="C28" s="59" t="s">
        <v>73</v>
      </c>
      <c r="D28" s="60" t="s">
        <v>134</v>
      </c>
      <c r="E28" s="69"/>
      <c r="F28" s="25"/>
      <c r="G28" s="75"/>
      <c r="H28" s="77"/>
      <c r="I28" s="83"/>
      <c r="J28" s="83"/>
      <c r="K28" s="94"/>
      <c r="L28" s="96"/>
      <c r="M28" s="76"/>
    </row>
    <row r="29" spans="1:15" x14ac:dyDescent="0.2">
      <c r="A29" s="528"/>
      <c r="B29" s="105" t="s">
        <v>121</v>
      </c>
      <c r="C29" s="61" t="s">
        <v>82</v>
      </c>
      <c r="D29" s="62" t="s">
        <v>135</v>
      </c>
      <c r="E29" s="69">
        <f>[5]D10_11!$AD$64</f>
        <v>13364</v>
      </c>
      <c r="F29" s="25"/>
      <c r="G29" s="125">
        <f>IF(COUNT(E25:E30)=2,G30/($F$1*$F$2),G30/($F$1*$F$2/2))</f>
        <v>0.9021527777777778</v>
      </c>
      <c r="H29" s="77"/>
      <c r="I29" s="83"/>
      <c r="J29" s="101">
        <f>IF(K30="","",IF(COUNT(H25:H30)=2,J30/($F$1*$F$2)*K30,J30/($F$1*$F$2/2)*K30))</f>
        <v>0.9021527777777778</v>
      </c>
      <c r="K29" s="94"/>
      <c r="L29" s="96"/>
      <c r="M29" s="120">
        <f>IF(M30="","",IF(COUNT(L25:L30)=2,M30/$L$2,M30/$L$2))</f>
        <v>0.87199305555555562</v>
      </c>
      <c r="N29" s="179">
        <f>N30/$L$2</f>
        <v>0.87199305555555573</v>
      </c>
      <c r="O29" s="33" t="str">
        <f>IF(INT(M29*10^6)=INT(N29*10^6),"OK","x")</f>
        <v>OK</v>
      </c>
    </row>
    <row r="30" spans="1:15" ht="13.8" thickBot="1" x14ac:dyDescent="0.25">
      <c r="A30" s="528"/>
      <c r="B30" s="193">
        <f>B27</f>
        <v>2</v>
      </c>
      <c r="C30" s="63" t="s">
        <v>71</v>
      </c>
      <c r="D30" s="64" t="s">
        <v>132</v>
      </c>
      <c r="E30" s="70"/>
      <c r="F30" s="81">
        <f>SUM(E28:E30)</f>
        <v>13364</v>
      </c>
      <c r="G30" s="82">
        <f>SUM(F25:F30)</f>
        <v>25982</v>
      </c>
      <c r="H30" s="79">
        <f>[5]D10_11!$AC$64</f>
        <v>9909</v>
      </c>
      <c r="I30" s="88">
        <f>IF(H30="","",E29/H30)</f>
        <v>1.3486729236048036</v>
      </c>
      <c r="J30" s="87">
        <f>SUM(H27,H30)</f>
        <v>19318</v>
      </c>
      <c r="K30" s="95">
        <f>IF(OR(J30="",J30=0),"",G30/J30)</f>
        <v>1.3449632467129102</v>
      </c>
      <c r="L30" s="98">
        <f>IF(H30&lt;&gt;"",H30/12/B30,"")</f>
        <v>412.875</v>
      </c>
      <c r="M30" s="99">
        <f>IF(K30="","",IF(COUNT(L25:L30)=2,J30/12/$F$2,J30/12/($F$2/2)))</f>
        <v>402.45833333333331</v>
      </c>
      <c r="N30" s="194">
        <f>AVERAGE(L25:L30)</f>
        <v>402.45833333333337</v>
      </c>
      <c r="O30" s="33" t="str">
        <f>IF(M30=N30,"OK","x")</f>
        <v>OK</v>
      </c>
    </row>
    <row r="31" spans="1:15" x14ac:dyDescent="0.2">
      <c r="A31" s="528"/>
      <c r="G31" s="11"/>
    </row>
    <row r="32" spans="1:15" x14ac:dyDescent="0.2">
      <c r="A32" s="528"/>
      <c r="G32" s="11"/>
    </row>
    <row r="33" spans="1:7" x14ac:dyDescent="0.2">
      <c r="A33" s="500"/>
      <c r="G33" s="11"/>
    </row>
    <row r="34" spans="1:7" x14ac:dyDescent="0.2">
      <c r="A34" s="500"/>
      <c r="G34" s="11"/>
    </row>
    <row r="35" spans="1:7" x14ac:dyDescent="0.2">
      <c r="A35" s="500"/>
      <c r="G35" s="11"/>
    </row>
    <row r="36" spans="1:7" x14ac:dyDescent="0.2">
      <c r="A36" s="500"/>
      <c r="G36" s="11"/>
    </row>
    <row r="37" spans="1:7" x14ac:dyDescent="0.2">
      <c r="A37" s="500"/>
      <c r="G37" s="11"/>
    </row>
    <row r="38" spans="1:7" x14ac:dyDescent="0.2">
      <c r="A38" s="500"/>
      <c r="G38" s="11"/>
    </row>
    <row r="39" spans="1:7" x14ac:dyDescent="0.2">
      <c r="A39" s="500"/>
      <c r="G39" s="11"/>
    </row>
    <row r="40" spans="1:7" ht="13.8" thickBot="1" x14ac:dyDescent="0.25">
      <c r="A40" s="529"/>
      <c r="G40" s="11"/>
    </row>
  </sheetData>
  <mergeCells count="13">
    <mergeCell ref="N2:O2"/>
    <mergeCell ref="A3:A40"/>
    <mergeCell ref="H3:K3"/>
    <mergeCell ref="L3:M3"/>
    <mergeCell ref="H10:K10"/>
    <mergeCell ref="L10:M10"/>
    <mergeCell ref="H17:K17"/>
    <mergeCell ref="L17:M17"/>
    <mergeCell ref="H24:K24"/>
    <mergeCell ref="L24:M24"/>
    <mergeCell ref="A1:A2"/>
    <mergeCell ref="L1:M1"/>
    <mergeCell ref="L2:M2"/>
  </mergeCells>
  <phoneticPr fontId="4"/>
  <hyperlinks>
    <hyperlink ref="A1:A2" location="_10_１１" display="&lt;11&gt;" xr:uid="{00000000-0004-0000-0A00-000000000000}"/>
  </hyperlinks>
  <printOptions horizontalCentered="1" verticalCentered="1"/>
  <pageMargins left="0" right="0" top="0" bottom="0" header="0.31496062992125984" footer="0.31496062992125984"/>
  <pageSetup paperSize="9" scale="87" orientation="landscape" horizontalDpi="1200" verticalDpi="1200"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pageSetUpPr fitToPage="1"/>
  </sheetPr>
  <dimension ref="A1:BN108"/>
  <sheetViews>
    <sheetView zoomScale="70" zoomScaleNormal="70" workbookViewId="0">
      <selection sqref="A1:B1"/>
    </sheetView>
  </sheetViews>
  <sheetFormatPr defaultRowHeight="13.2" x14ac:dyDescent="0.2"/>
  <cols>
    <col min="1" max="1" width="6.21875" customWidth="1"/>
    <col min="2" max="2" width="8.88671875" customWidth="1"/>
    <col min="3" max="3" width="10.88671875" style="33" customWidth="1"/>
    <col min="4" max="4" width="4.33203125" style="33" customWidth="1"/>
    <col min="5" max="5" width="7.88671875" customWidth="1"/>
    <col min="6" max="6" width="4.77734375" customWidth="1"/>
    <col min="7" max="7" width="7.21875" customWidth="1"/>
    <col min="8" max="9" width="4.77734375" customWidth="1"/>
    <col min="10" max="10" width="6.33203125" customWidth="1"/>
    <col min="11" max="29" width="4.77734375" customWidth="1"/>
    <col min="30" max="30" width="5.21875" customWidth="1"/>
    <col min="31" max="32" width="4.21875" customWidth="1"/>
    <col min="33" max="33" width="7.88671875" customWidth="1"/>
    <col min="34" max="34" width="6.109375" customWidth="1"/>
    <col min="35" max="35" width="6.88671875" customWidth="1"/>
    <col min="36" max="36" width="5.6640625" bestFit="1" customWidth="1"/>
    <col min="37" max="37" width="5.6640625" customWidth="1"/>
    <col min="38" max="39" width="5.109375" customWidth="1"/>
    <col min="40" max="40" width="5.44140625" customWidth="1"/>
    <col min="41" max="41" width="5.33203125" customWidth="1"/>
    <col min="42" max="42" width="5" customWidth="1"/>
    <col min="43" max="43" width="5.33203125" customWidth="1"/>
    <col min="44" max="45" width="5.109375" customWidth="1"/>
    <col min="46" max="47" width="5.44140625" customWidth="1"/>
    <col min="48" max="48" width="5.109375" customWidth="1"/>
    <col min="49" max="49" width="4.77734375" customWidth="1"/>
    <col min="50" max="50" width="5.109375" customWidth="1"/>
    <col min="51" max="51" width="5" customWidth="1"/>
    <col min="52" max="52" width="5.33203125" customWidth="1"/>
    <col min="53" max="53" width="5.109375" customWidth="1"/>
    <col min="54" max="55" width="5" customWidth="1"/>
    <col min="56" max="56" width="5.33203125" customWidth="1"/>
    <col min="57" max="58" width="5" customWidth="1"/>
    <col min="59" max="59" width="4.6640625" customWidth="1"/>
    <col min="60" max="60" width="7.33203125" customWidth="1"/>
    <col min="61" max="61" width="14" customWidth="1"/>
    <col min="62" max="62" width="10.6640625" customWidth="1"/>
    <col min="63" max="63" width="7.77734375" customWidth="1"/>
    <col min="64" max="64" width="8.109375" customWidth="1"/>
  </cols>
  <sheetData>
    <row r="1" spans="1:60" ht="34.5" customHeight="1" thickBot="1" x14ac:dyDescent="0.25">
      <c r="A1" s="582" t="s">
        <v>192</v>
      </c>
      <c r="B1" s="583"/>
      <c r="C1" s="329" t="s">
        <v>257</v>
      </c>
      <c r="D1" s="329"/>
      <c r="E1" s="330">
        <f>7200/(1.3*12)</f>
        <v>461.53846153846149</v>
      </c>
      <c r="G1" s="336">
        <f>J1*60*12*1.3</f>
        <v>7200</v>
      </c>
      <c r="H1" s="336" t="s">
        <v>266</v>
      </c>
      <c r="I1" s="337"/>
      <c r="J1" s="338">
        <f>E1/60</f>
        <v>7.6923076923076916</v>
      </c>
      <c r="K1" s="339" t="s">
        <v>264</v>
      </c>
      <c r="L1" s="340"/>
      <c r="M1" s="461">
        <f>E1/60/60</f>
        <v>0.12820512820512819</v>
      </c>
      <c r="N1" s="341" t="s">
        <v>265</v>
      </c>
      <c r="O1" s="59"/>
    </row>
    <row r="2" spans="1:60" ht="27.75" customHeight="1" thickBot="1" x14ac:dyDescent="0.25">
      <c r="A2" s="157" t="s">
        <v>163</v>
      </c>
      <c r="B2" s="158" t="s">
        <v>193</v>
      </c>
      <c r="C2" s="158" t="s">
        <v>165</v>
      </c>
      <c r="D2" s="159" t="s">
        <v>162</v>
      </c>
      <c r="E2" s="160" t="s">
        <v>164</v>
      </c>
      <c r="F2" s="175" t="s">
        <v>138</v>
      </c>
      <c r="G2" s="144" t="s">
        <v>139</v>
      </c>
      <c r="H2" s="129" t="s">
        <v>140</v>
      </c>
      <c r="I2" s="129" t="s">
        <v>141</v>
      </c>
      <c r="J2" s="130" t="s">
        <v>142</v>
      </c>
      <c r="K2" s="130" t="s">
        <v>143</v>
      </c>
      <c r="L2" s="130" t="s">
        <v>144</v>
      </c>
      <c r="M2" s="130" t="s">
        <v>145</v>
      </c>
      <c r="N2" s="130" t="s">
        <v>146</v>
      </c>
      <c r="O2" s="130" t="s">
        <v>147</v>
      </c>
      <c r="P2" s="130" t="s">
        <v>148</v>
      </c>
      <c r="Q2" s="131" t="s">
        <v>149</v>
      </c>
      <c r="R2" s="126" t="s">
        <v>150</v>
      </c>
      <c r="S2" s="126" t="s">
        <v>151</v>
      </c>
      <c r="T2" s="126" t="s">
        <v>152</v>
      </c>
      <c r="U2" s="126" t="s">
        <v>153</v>
      </c>
      <c r="V2" s="126" t="s">
        <v>154</v>
      </c>
      <c r="W2" s="126" t="s">
        <v>155</v>
      </c>
      <c r="X2" s="126" t="s">
        <v>156</v>
      </c>
      <c r="Y2" s="126" t="s">
        <v>157</v>
      </c>
      <c r="Z2" s="126" t="s">
        <v>158</v>
      </c>
      <c r="AA2" s="126" t="s">
        <v>159</v>
      </c>
      <c r="AB2" s="126" t="s">
        <v>160</v>
      </c>
      <c r="AC2" s="127" t="s">
        <v>161</v>
      </c>
      <c r="AI2" s="319" t="s">
        <v>238</v>
      </c>
      <c r="AJ2" s="345" t="str">
        <f t="shared" ref="AJ2:BG2" si="0">F2</f>
        <v>8時</v>
      </c>
      <c r="AK2" s="346" t="str">
        <f t="shared" si="0"/>
        <v>9時</v>
      </c>
      <c r="AL2" s="346" t="str">
        <f t="shared" si="0"/>
        <v>10時</v>
      </c>
      <c r="AM2" s="346" t="str">
        <f t="shared" si="0"/>
        <v>11時</v>
      </c>
      <c r="AN2" s="346" t="str">
        <f t="shared" si="0"/>
        <v>12時</v>
      </c>
      <c r="AO2" s="346" t="str">
        <f t="shared" si="0"/>
        <v>13時</v>
      </c>
      <c r="AP2" s="346" t="str">
        <f t="shared" si="0"/>
        <v>14時</v>
      </c>
      <c r="AQ2" s="346" t="str">
        <f t="shared" si="0"/>
        <v>15時</v>
      </c>
      <c r="AR2" s="346" t="str">
        <f t="shared" si="0"/>
        <v>16時</v>
      </c>
      <c r="AS2" s="346" t="str">
        <f t="shared" si="0"/>
        <v>17時</v>
      </c>
      <c r="AT2" s="346" t="str">
        <f t="shared" si="0"/>
        <v>18時</v>
      </c>
      <c r="AU2" s="347" t="str">
        <f t="shared" si="0"/>
        <v>19時</v>
      </c>
      <c r="AV2" s="348" t="str">
        <f t="shared" si="0"/>
        <v>20時</v>
      </c>
      <c r="AW2" s="349" t="str">
        <f t="shared" si="0"/>
        <v>21時</v>
      </c>
      <c r="AX2" s="349" t="str">
        <f t="shared" si="0"/>
        <v>22時</v>
      </c>
      <c r="AY2" s="349" t="str">
        <f t="shared" si="0"/>
        <v>23時</v>
      </c>
      <c r="AZ2" s="349" t="str">
        <f t="shared" si="0"/>
        <v>24時</v>
      </c>
      <c r="BA2" s="349" t="str">
        <f t="shared" si="0"/>
        <v>1時</v>
      </c>
      <c r="BB2" s="349" t="str">
        <f t="shared" si="0"/>
        <v>2時</v>
      </c>
      <c r="BC2" s="349" t="str">
        <f t="shared" si="0"/>
        <v>3時</v>
      </c>
      <c r="BD2" s="349" t="str">
        <f t="shared" si="0"/>
        <v>4時</v>
      </c>
      <c r="BE2" s="349" t="str">
        <f t="shared" si="0"/>
        <v>5時</v>
      </c>
      <c r="BF2" s="349" t="str">
        <f t="shared" si="0"/>
        <v>6時</v>
      </c>
      <c r="BG2" s="350" t="str">
        <f t="shared" si="0"/>
        <v>7時</v>
      </c>
      <c r="BH2" s="318"/>
    </row>
    <row r="3" spans="1:60" x14ac:dyDescent="0.2">
      <c r="A3" s="161">
        <v>4</v>
      </c>
      <c r="B3" s="576" t="s">
        <v>244</v>
      </c>
      <c r="C3" s="162" t="s">
        <v>169</v>
      </c>
      <c r="D3" s="163" t="s">
        <v>123</v>
      </c>
      <c r="E3" s="164">
        <v>2</v>
      </c>
      <c r="F3" s="145">
        <f>[1]D4_6!E$4/$E3/$E$1</f>
        <v>0.7951666666666668</v>
      </c>
      <c r="G3" s="146">
        <f>[1]D4_6!F$4/$E3/$E$1</f>
        <v>0.71066666666666678</v>
      </c>
      <c r="H3" s="146">
        <f>[1]D4_6!G$4/$E3/$E$1</f>
        <v>0.74425000000000008</v>
      </c>
      <c r="I3" s="146">
        <f>[1]D4_6!H$4/$E3/$E$1</f>
        <v>0.66625000000000012</v>
      </c>
      <c r="J3" s="146">
        <f>[1]D4_6!I$4/$E3/$E$1</f>
        <v>0.65</v>
      </c>
      <c r="K3" s="146">
        <f>[1]D4_6!J$4/$E3/$E$1</f>
        <v>0.69333333333333336</v>
      </c>
      <c r="L3" s="146">
        <f>[1]D4_6!K$4/$E3/$E$1</f>
        <v>0.70308333333333339</v>
      </c>
      <c r="M3" s="146">
        <f>[1]D4_6!L$4/$E3/$E$1</f>
        <v>0.70741666666666669</v>
      </c>
      <c r="N3" s="146">
        <f>[1]D4_6!M$4/$E3/$E$1</f>
        <v>0.6695000000000001</v>
      </c>
      <c r="O3" s="146">
        <f>[1]D4_6!N$4/$E3/$E$1</f>
        <v>0.90783333333333338</v>
      </c>
      <c r="P3" s="146">
        <f>[1]D4_6!O$4/$E3/$E$1</f>
        <v>0.84066666666666678</v>
      </c>
      <c r="Q3" s="147">
        <f>[1]D4_6!P$4/$E3/$E$1</f>
        <v>0.54708333333333337</v>
      </c>
      <c r="R3" s="135">
        <f>[1]D4_6!Q$4/$E3/$E$1</f>
        <v>0.42466666666666669</v>
      </c>
      <c r="S3" s="135">
        <f>[1]D4_6!R$4/$E3/$E$1</f>
        <v>0.34991666666666671</v>
      </c>
      <c r="T3" s="135">
        <f>[1]D4_6!S$4/$E3/$E$1</f>
        <v>0.23941666666666669</v>
      </c>
      <c r="U3" s="135">
        <f>[1]D4_6!T$4/$E3/$E$1</f>
        <v>0.13975000000000001</v>
      </c>
      <c r="V3" s="135">
        <f>[1]D4_6!U$4/$E3/$E$1</f>
        <v>9.4250000000000014E-2</v>
      </c>
      <c r="W3" s="135">
        <f>[1]D4_6!V$4/$E3/$E$1</f>
        <v>7.9083333333333339E-2</v>
      </c>
      <c r="X3" s="135">
        <f>[1]D4_6!W$4/$E3/$E$1</f>
        <v>5.6333333333333339E-2</v>
      </c>
      <c r="Y3" s="135">
        <f>[1]D4_6!X$4/$E3/$E$1</f>
        <v>4.4416666666666674E-2</v>
      </c>
      <c r="Z3" s="135">
        <f>[1]D4_6!Y$4/$E3/$E$1</f>
        <v>6.0666666666666674E-2</v>
      </c>
      <c r="AA3" s="135">
        <f>[1]D4_6!Z$4/$E3/$E$1</f>
        <v>0.10833333333333335</v>
      </c>
      <c r="AB3" s="135">
        <f>[1]D4_6!AA$4/$E3/$E$1</f>
        <v>0.40841666666666671</v>
      </c>
      <c r="AC3" s="147">
        <f>[1]D4_6!AB$4/$E3/$E$1</f>
        <v>0.7745833333333334</v>
      </c>
      <c r="AD3" s="180">
        <f>AVERAGE(F3:AC3)</f>
        <v>0.47562847222222232</v>
      </c>
      <c r="AE3" s="181"/>
      <c r="AG3">
        <f>A3</f>
        <v>4</v>
      </c>
      <c r="AH3" t="str">
        <f>B3</f>
        <v>南19西６/７
　山鼻１９条　市電通り</v>
      </c>
      <c r="AI3" t="str">
        <f>D13</f>
        <v>東向</v>
      </c>
      <c r="AJ3" s="331">
        <f t="shared" ref="AJ3:AS4" si="1">F13</f>
        <v>0.82414583333333336</v>
      </c>
      <c r="AK3" s="132">
        <f t="shared" si="1"/>
        <v>0.75481250000000011</v>
      </c>
      <c r="AL3" s="132">
        <f t="shared" si="1"/>
        <v>0.75752083333333342</v>
      </c>
      <c r="AM3" s="132">
        <f t="shared" si="1"/>
        <v>0.69495833333333346</v>
      </c>
      <c r="AN3" s="132">
        <f t="shared" si="1"/>
        <v>0.66327083333333337</v>
      </c>
      <c r="AO3" s="132">
        <f t="shared" si="1"/>
        <v>0.7141875000000002</v>
      </c>
      <c r="AP3" s="132">
        <f t="shared" si="1"/>
        <v>0.73991666666666678</v>
      </c>
      <c r="AQ3" s="132">
        <f t="shared" si="1"/>
        <v>0.7702500000000001</v>
      </c>
      <c r="AR3" s="132">
        <f t="shared" si="1"/>
        <v>0.76645833333333346</v>
      </c>
      <c r="AS3" s="132">
        <f t="shared" si="1"/>
        <v>0.95658333333333345</v>
      </c>
      <c r="AT3" s="132">
        <f t="shared" ref="AT3:BC4" si="2">P13</f>
        <v>0.89077083333333351</v>
      </c>
      <c r="AU3" s="332">
        <f t="shared" si="2"/>
        <v>0.60856250000000001</v>
      </c>
      <c r="AV3" s="331">
        <f t="shared" si="2"/>
        <v>0.47206250000000005</v>
      </c>
      <c r="AW3" s="132">
        <f t="shared" si="2"/>
        <v>0.37537500000000001</v>
      </c>
      <c r="AX3" s="132">
        <f t="shared" si="2"/>
        <v>0.26433333333333331</v>
      </c>
      <c r="AY3" s="132">
        <f t="shared" si="2"/>
        <v>0.15762500000000002</v>
      </c>
      <c r="AZ3" s="132">
        <f t="shared" si="2"/>
        <v>0.10020833333333334</v>
      </c>
      <c r="BA3" s="132">
        <f t="shared" si="2"/>
        <v>7.8812500000000008E-2</v>
      </c>
      <c r="BB3" s="132">
        <f t="shared" si="2"/>
        <v>5.9312500000000004E-2</v>
      </c>
      <c r="BC3" s="132">
        <f t="shared" si="2"/>
        <v>4.6312500000000006E-2</v>
      </c>
      <c r="BD3" s="132">
        <f t="shared" ref="BD3:BG4" si="3">Z13</f>
        <v>7.0145833333333352E-2</v>
      </c>
      <c r="BE3" s="132">
        <f t="shared" si="3"/>
        <v>0.12106250000000002</v>
      </c>
      <c r="BF3" s="132">
        <f t="shared" si="3"/>
        <v>0.38322916666666673</v>
      </c>
      <c r="BG3" s="332">
        <f t="shared" si="3"/>
        <v>0.78</v>
      </c>
    </row>
    <row r="4" spans="1:60" x14ac:dyDescent="0.2">
      <c r="A4" s="165">
        <f>A3</f>
        <v>4</v>
      </c>
      <c r="B4" s="580"/>
      <c r="C4" s="137" t="s">
        <v>169</v>
      </c>
      <c r="D4" s="133" t="s">
        <v>127</v>
      </c>
      <c r="E4" s="166">
        <v>2</v>
      </c>
      <c r="F4" s="148">
        <f>[1]D4_6!E$7/$E4/$E$1</f>
        <v>1.0129166666666667</v>
      </c>
      <c r="G4" s="132">
        <f>[1]D4_6!F$7/$E4/$E$1</f>
        <v>0.7702500000000001</v>
      </c>
      <c r="H4" s="132">
        <f>[1]D4_6!G$7/$E4/$E$1</f>
        <v>0.64241666666666675</v>
      </c>
      <c r="I4" s="132">
        <f>[1]D4_6!H$7/$E4/$E$1</f>
        <v>0.59150000000000003</v>
      </c>
      <c r="J4" s="132">
        <f>[1]D4_6!I$7/$E4/$E$1</f>
        <v>0.59691666666666676</v>
      </c>
      <c r="K4" s="132">
        <f>[1]D4_6!J$7/$E4/$E$1</f>
        <v>0.63158333333333339</v>
      </c>
      <c r="L4" s="132">
        <f>[1]D4_6!K$7/$E4/$E$1</f>
        <v>0.67275000000000007</v>
      </c>
      <c r="M4" s="132">
        <f>[1]D4_6!L$7/$E4/$E$1</f>
        <v>0.65975000000000006</v>
      </c>
      <c r="N4" s="132">
        <f>[1]D4_6!M$7/$E4/$E$1</f>
        <v>0.61425000000000007</v>
      </c>
      <c r="O4" s="132">
        <f>[1]D4_6!N$7/$E4/$E$1</f>
        <v>0.75725000000000009</v>
      </c>
      <c r="P4" s="132">
        <f>[1]D4_6!O$7/$E4/$E$1</f>
        <v>0.69658333333333344</v>
      </c>
      <c r="Q4" s="149">
        <f>[1]D4_6!P$7/$E4/$E$1</f>
        <v>0.46475000000000005</v>
      </c>
      <c r="R4" s="132">
        <f>[1]D4_6!Q$7/$E4/$E$1</f>
        <v>0.32283333333333336</v>
      </c>
      <c r="S4" s="132">
        <f>[1]D4_6!R$7/$E4/$E$1</f>
        <v>0.24158333333333337</v>
      </c>
      <c r="T4" s="132">
        <f>[1]D4_6!S$7/$E4/$E$1</f>
        <v>0.17333333333333334</v>
      </c>
      <c r="U4" s="132">
        <f>[1]D4_6!T$7/$E4/$E$1</f>
        <v>0.10941666666666668</v>
      </c>
      <c r="V4" s="132">
        <f>[1]D4_6!U$7/$E4/$E$1</f>
        <v>6.5000000000000002E-2</v>
      </c>
      <c r="W4" s="132">
        <f>[1]D4_6!V$7/$E4/$E$1</f>
        <v>5.9583333333333342E-2</v>
      </c>
      <c r="X4" s="132">
        <f>[1]D4_6!W$7/$E4/$E$1</f>
        <v>3.358333333333334E-2</v>
      </c>
      <c r="Y4" s="132">
        <f>[1]D4_6!X$7/$E4/$E$1</f>
        <v>4.0083333333333339E-2</v>
      </c>
      <c r="Z4" s="132">
        <f>[1]D4_6!Y$7/$E4/$E$1</f>
        <v>6.5000000000000002E-2</v>
      </c>
      <c r="AA4" s="132">
        <f>[1]D4_6!Z$7/$E4/$E$1</f>
        <v>0.11375000000000002</v>
      </c>
      <c r="AB4" s="132">
        <f>[1]D4_6!AA$7/$E4/$E$1</f>
        <v>0.32825000000000004</v>
      </c>
      <c r="AC4" s="149">
        <f>[1]D4_6!AB$7/$E4/$E$1</f>
        <v>0.93166666666666675</v>
      </c>
      <c r="AD4" s="148">
        <f t="shared" ref="AD4:AD26" si="4">AVERAGE(F4:AC4)</f>
        <v>0.44145833333333329</v>
      </c>
      <c r="AE4" s="76"/>
      <c r="AI4" t="str">
        <f>D14</f>
        <v>西向</v>
      </c>
      <c r="AJ4" s="331">
        <f t="shared" si="1"/>
        <v>1.0335000000000001</v>
      </c>
      <c r="AK4" s="132">
        <f t="shared" si="1"/>
        <v>0.76293750000000005</v>
      </c>
      <c r="AL4" s="132">
        <f t="shared" si="1"/>
        <v>0.66245833333333348</v>
      </c>
      <c r="AM4" s="132">
        <f t="shared" si="1"/>
        <v>0.62129166666666669</v>
      </c>
      <c r="AN4" s="132">
        <f t="shared" si="1"/>
        <v>0.61722916666666672</v>
      </c>
      <c r="AO4" s="132">
        <f t="shared" si="1"/>
        <v>0.68385416666666665</v>
      </c>
      <c r="AP4" s="132">
        <f t="shared" si="1"/>
        <v>0.67627083333333338</v>
      </c>
      <c r="AQ4" s="132">
        <f t="shared" si="1"/>
        <v>0.72772916666666676</v>
      </c>
      <c r="AR4" s="132">
        <f t="shared" si="1"/>
        <v>0.71716666666666673</v>
      </c>
      <c r="AS4" s="132">
        <f t="shared" si="1"/>
        <v>0.83850000000000013</v>
      </c>
      <c r="AT4" s="132">
        <f t="shared" si="2"/>
        <v>0.7865000000000002</v>
      </c>
      <c r="AU4" s="332">
        <f t="shared" si="2"/>
        <v>0.55927083333333338</v>
      </c>
      <c r="AV4" s="331">
        <f t="shared" si="2"/>
        <v>0.4092291666666667</v>
      </c>
      <c r="AW4" s="132">
        <f t="shared" si="2"/>
        <v>0.30225000000000007</v>
      </c>
      <c r="AX4" s="132">
        <f t="shared" si="2"/>
        <v>0.20962500000000003</v>
      </c>
      <c r="AY4" s="132">
        <f t="shared" si="2"/>
        <v>0.13975000000000001</v>
      </c>
      <c r="AZ4" s="132">
        <f t="shared" si="2"/>
        <v>7.7729166666666669E-2</v>
      </c>
      <c r="BA4" s="132">
        <f t="shared" si="2"/>
        <v>6.1479166666666682E-2</v>
      </c>
      <c r="BB4" s="132">
        <f t="shared" si="2"/>
        <v>4.2791666666666672E-2</v>
      </c>
      <c r="BC4" s="132">
        <f t="shared" si="2"/>
        <v>3.7916666666666675E-2</v>
      </c>
      <c r="BD4" s="132">
        <f t="shared" si="3"/>
        <v>6.0125000000000005E-2</v>
      </c>
      <c r="BE4" s="132">
        <f t="shared" si="3"/>
        <v>0.12133333333333335</v>
      </c>
      <c r="BF4" s="132">
        <f t="shared" si="3"/>
        <v>0.3442291666666667</v>
      </c>
      <c r="BG4" s="332">
        <f t="shared" si="3"/>
        <v>0.96795833333333348</v>
      </c>
    </row>
    <row r="5" spans="1:60" x14ac:dyDescent="0.2">
      <c r="A5" s="165">
        <f t="shared" ref="A5:A14" si="5">A4</f>
        <v>4</v>
      </c>
      <c r="B5" s="580"/>
      <c r="C5" s="136" t="s">
        <v>170</v>
      </c>
      <c r="D5" s="134" t="s">
        <v>123</v>
      </c>
      <c r="E5" s="167">
        <v>2</v>
      </c>
      <c r="F5" s="150">
        <f>[3]D4_6!E$4/$E5/$E$1</f>
        <v>0.86450000000000005</v>
      </c>
      <c r="G5" s="135">
        <f>[3]D4_6!F$4/$E5/$E$1</f>
        <v>0.82008333333333339</v>
      </c>
      <c r="H5" s="135">
        <f>[3]D4_6!G$4/$E5/$E$1</f>
        <v>0.88725000000000009</v>
      </c>
      <c r="I5" s="135">
        <f>[3]D4_6!H$4/$E5/$E$1</f>
        <v>0.71716666666666673</v>
      </c>
      <c r="J5" s="135">
        <f>[3]D4_6!I$4/$E5/$E$1</f>
        <v>0.68900000000000006</v>
      </c>
      <c r="K5" s="135">
        <f>[3]D4_6!J$4/$E5/$E$1</f>
        <v>0.73558333333333337</v>
      </c>
      <c r="L5" s="135">
        <f>[3]D4_6!K$4/$E5/$E$1</f>
        <v>0.77783333333333338</v>
      </c>
      <c r="M5" s="135">
        <f>[3]D4_6!L$4/$E5/$E$1</f>
        <v>0.81358333333333344</v>
      </c>
      <c r="N5" s="135">
        <f>[3]D4_6!M$4/$E5/$E$1</f>
        <v>0.78108333333333346</v>
      </c>
      <c r="O5" s="135">
        <f>[3]D4_6!N$4/$E5/$E$1</f>
        <v>1.0237500000000002</v>
      </c>
      <c r="P5" s="135">
        <f>[3]D4_6!O$4/$E5/$E$1</f>
        <v>0.92841666666666678</v>
      </c>
      <c r="Q5" s="151">
        <f>[3]D4_6!P$4/$E5/$E$1</f>
        <v>0.61425000000000007</v>
      </c>
      <c r="R5" s="135">
        <f>[3]D4_6!Q$4/$E5/$E$1</f>
        <v>0.44850000000000007</v>
      </c>
      <c r="S5" s="135">
        <f>[3]D4_6!R$4/$E5/$E$1</f>
        <v>0.34883333333333338</v>
      </c>
      <c r="T5" s="135">
        <f>[3]D4_6!S$4/$E5/$E$1</f>
        <v>0.27516666666666667</v>
      </c>
      <c r="U5" s="135">
        <f>[3]D4_6!T$4/$E5/$E$1</f>
        <v>0.17983333333333335</v>
      </c>
      <c r="V5" s="135">
        <f>[3]D4_6!U$4/$E5/$E$1</f>
        <v>0.10291666666666668</v>
      </c>
      <c r="W5" s="135">
        <f>[3]D4_6!V$4/$E5/$E$1</f>
        <v>8.2333333333333342E-2</v>
      </c>
      <c r="X5" s="135">
        <f>[3]D4_6!W$4/$E5/$E$1</f>
        <v>6.1750000000000006E-2</v>
      </c>
      <c r="Y5" s="135">
        <f>[3]D4_6!X$4/$E5/$E$1</f>
        <v>5.5250000000000007E-2</v>
      </c>
      <c r="Z5" s="135">
        <f>[3]D4_6!Y$4/$E5/$E$1</f>
        <v>5.9583333333333342E-2</v>
      </c>
      <c r="AA5" s="135">
        <f>[3]D4_6!Z$4/$E5/$E$1</f>
        <v>0.11591666666666668</v>
      </c>
      <c r="AB5" s="135">
        <f>[3]D4_6!AA$4/$E5/$E$1</f>
        <v>0.34233333333333338</v>
      </c>
      <c r="AC5" s="151">
        <f>[3]D4_6!AB$4/$E5/$E$1</f>
        <v>0.77675000000000005</v>
      </c>
      <c r="AD5" s="148">
        <f t="shared" si="4"/>
        <v>0.52090277777777783</v>
      </c>
      <c r="AE5" s="76"/>
      <c r="AJ5" s="333"/>
      <c r="AU5" s="12"/>
      <c r="AV5" s="333"/>
      <c r="BG5" s="12"/>
    </row>
    <row r="6" spans="1:60" x14ac:dyDescent="0.2">
      <c r="A6" s="165">
        <f t="shared" si="5"/>
        <v>4</v>
      </c>
      <c r="B6" s="580"/>
      <c r="C6" s="137" t="s">
        <v>171</v>
      </c>
      <c r="D6" s="133" t="s">
        <v>127</v>
      </c>
      <c r="E6" s="166">
        <v>2</v>
      </c>
      <c r="F6" s="148">
        <f>[3]D4_6!E$7/$E6/$E$1</f>
        <v>1.0291666666666668</v>
      </c>
      <c r="G6" s="132">
        <f>[3]D4_6!F$7/$E6/$E$1</f>
        <v>0.79733333333333345</v>
      </c>
      <c r="H6" s="132">
        <f>[3]D4_6!G$7/$E6/$E$1</f>
        <v>0.65975000000000006</v>
      </c>
      <c r="I6" s="132">
        <f>[3]D4_6!H$7/$E6/$E$1</f>
        <v>0.60666666666666669</v>
      </c>
      <c r="J6" s="132">
        <f>[3]D4_6!I$7/$E6/$E$1</f>
        <v>0.59908333333333341</v>
      </c>
      <c r="K6" s="132">
        <f>[3]D4_6!J$7/$E6/$E$1</f>
        <v>0.65108333333333335</v>
      </c>
      <c r="L6" s="132">
        <f>[3]D4_6!K$7/$E6/$E$1</f>
        <v>0.66841666666666677</v>
      </c>
      <c r="M6" s="132">
        <f>[3]D4_6!L$7/$E6/$E$1</f>
        <v>0.74750000000000005</v>
      </c>
      <c r="N6" s="132">
        <f>[3]D4_6!M$7/$E6/$E$1</f>
        <v>0.80058333333333342</v>
      </c>
      <c r="O6" s="132">
        <f>[3]D4_6!N$7/$E6/$E$1</f>
        <v>0.87100000000000011</v>
      </c>
      <c r="P6" s="132">
        <f>[3]D4_6!O$7/$E6/$E$1</f>
        <v>0.82333333333333347</v>
      </c>
      <c r="Q6" s="149">
        <f>[3]D4_6!P$7/$E6/$E$1</f>
        <v>0.55033333333333334</v>
      </c>
      <c r="R6" s="132">
        <f>[3]D4_6!Q$7/$E6/$E$1</f>
        <v>0.38675000000000004</v>
      </c>
      <c r="S6" s="132">
        <f>[3]D4_6!R$7/$E6/$E$1</f>
        <v>0.31850000000000006</v>
      </c>
      <c r="T6" s="132">
        <f>[3]D4_6!S$7/$E6/$E$1</f>
        <v>0.19933333333333336</v>
      </c>
      <c r="U6" s="132">
        <f>[3]D4_6!T$7/$E6/$E$1</f>
        <v>0.14733333333333334</v>
      </c>
      <c r="V6" s="132">
        <f>[3]D4_6!U$7/$E6/$E$1</f>
        <v>8.2333333333333342E-2</v>
      </c>
      <c r="W6" s="132">
        <f>[3]D4_6!V$7/$E6/$E$1</f>
        <v>5.7416666666666671E-2</v>
      </c>
      <c r="X6" s="132">
        <f>[3]D4_6!W$7/$E6/$E$1</f>
        <v>4.5500000000000006E-2</v>
      </c>
      <c r="Y6" s="132">
        <f>[3]D4_6!X$7/$E6/$E$1</f>
        <v>4.4416666666666674E-2</v>
      </c>
      <c r="Z6" s="132">
        <f>[3]D4_6!Y$7/$E6/$E$1</f>
        <v>4.3333333333333335E-2</v>
      </c>
      <c r="AA6" s="132">
        <f>[3]D4_6!Z$7/$E6/$E$1</f>
        <v>0.11375000000000002</v>
      </c>
      <c r="AB6" s="132">
        <f>[3]D4_6!AA$7/$E6/$E$1</f>
        <v>0.31633333333333336</v>
      </c>
      <c r="AC6" s="149">
        <f>[3]D4_6!AB$7/$E6/$E$1</f>
        <v>0.96091666666666675</v>
      </c>
      <c r="AD6" s="148">
        <f t="shared" si="4"/>
        <v>0.48000694444444442</v>
      </c>
      <c r="AE6" s="76"/>
      <c r="AJ6" s="333"/>
      <c r="AU6" s="12"/>
      <c r="AV6" s="333"/>
      <c r="BG6" s="12"/>
    </row>
    <row r="7" spans="1:60" x14ac:dyDescent="0.2">
      <c r="A7" s="165">
        <f t="shared" si="5"/>
        <v>4</v>
      </c>
      <c r="B7" s="580"/>
      <c r="C7" s="136" t="s">
        <v>167</v>
      </c>
      <c r="D7" s="134" t="s">
        <v>123</v>
      </c>
      <c r="E7" s="167">
        <v>2</v>
      </c>
      <c r="F7" s="152">
        <f>[4]D4_6!E$4/$E7/$E$1</f>
        <v>0.81033333333333346</v>
      </c>
      <c r="G7" s="135">
        <f>[4]D4_6!F$4/$E7/$E$1</f>
        <v>0.76808333333333345</v>
      </c>
      <c r="H7" s="135">
        <f>[4]D4_6!G$4/$E7/$E$1</f>
        <v>0.70741666666666669</v>
      </c>
      <c r="I7" s="135">
        <f>[4]D4_6!H$4/$E7/$E$1</f>
        <v>0.66841666666666677</v>
      </c>
      <c r="J7" s="135">
        <f>[4]D4_6!I$4/$E7/$E$1</f>
        <v>0.62291666666666679</v>
      </c>
      <c r="K7" s="135">
        <f>[4]D4_6!J$4/$E7/$E$1</f>
        <v>0.7117500000000001</v>
      </c>
      <c r="L7" s="135">
        <f>[4]D4_6!K$4/$E7/$E$1</f>
        <v>0.74641666666666673</v>
      </c>
      <c r="M7" s="135">
        <f>[4]D4_6!L$4/$E7/$E$1</f>
        <v>0.76375000000000004</v>
      </c>
      <c r="N7" s="135">
        <f>[4]D4_6!M$4/$E7/$E$1</f>
        <v>0.80058333333333342</v>
      </c>
      <c r="O7" s="135">
        <f>[4]D4_6!N$4/$E7/$E$1</f>
        <v>0.9338333333333334</v>
      </c>
      <c r="P7" s="135">
        <f>[4]D4_6!O$4/$E7/$E$1</f>
        <v>0.91000000000000014</v>
      </c>
      <c r="Q7" s="151">
        <f>[4]D4_6!P$4/$E7/$E$1</f>
        <v>0.6489166666666667</v>
      </c>
      <c r="R7" s="135">
        <f>[4]D4_6!Q$4/$E7/$E$1</f>
        <v>0.51133333333333342</v>
      </c>
      <c r="S7" s="135">
        <f>[4]D4_6!R$4/$E7/$E$1</f>
        <v>0.41708333333333336</v>
      </c>
      <c r="T7" s="135">
        <f>[4]D4_6!S$4/$E7/$E$1</f>
        <v>0.26758333333333334</v>
      </c>
      <c r="U7" s="135">
        <f>[4]D4_6!T$4/$E7/$E$1</f>
        <v>0.15816666666666668</v>
      </c>
      <c r="V7" s="135">
        <f>[4]D4_6!U$4/$E7/$E$1</f>
        <v>0.10291666666666668</v>
      </c>
      <c r="W7" s="135">
        <f>[4]D4_6!V$4/$E7/$E$1</f>
        <v>6.9333333333333344E-2</v>
      </c>
      <c r="X7" s="135">
        <f>[4]D4_6!W$4/$E7/$E$1</f>
        <v>5.4166666666666675E-2</v>
      </c>
      <c r="Y7" s="135">
        <f>[4]D4_6!X$4/$E7/$E$1</f>
        <v>4.5500000000000006E-2</v>
      </c>
      <c r="Z7" s="135">
        <f>[4]D4_6!Y$4/$E7/$E$1</f>
        <v>7.8000000000000014E-2</v>
      </c>
      <c r="AA7" s="135">
        <f>[4]D4_6!Z$4/$E7/$E$1</f>
        <v>0.11916666666666668</v>
      </c>
      <c r="AB7" s="135">
        <f>[4]D4_6!AA$4/$E7/$E$1</f>
        <v>0.39866666666666672</v>
      </c>
      <c r="AC7" s="151">
        <f>[4]D4_6!AB$4/$E7/$E$1</f>
        <v>0.77133333333333343</v>
      </c>
      <c r="AD7" s="148">
        <f t="shared" si="4"/>
        <v>0.5035694444444444</v>
      </c>
      <c r="AE7" s="76"/>
      <c r="AJ7" s="333"/>
      <c r="AU7" s="12"/>
      <c r="AV7" s="333"/>
      <c r="BG7" s="12"/>
    </row>
    <row r="8" spans="1:60" x14ac:dyDescent="0.2">
      <c r="A8" s="165">
        <f t="shared" si="5"/>
        <v>4</v>
      </c>
      <c r="B8" s="580"/>
      <c r="C8" s="137" t="s">
        <v>168</v>
      </c>
      <c r="D8" s="133" t="s">
        <v>127</v>
      </c>
      <c r="E8" s="166">
        <v>2</v>
      </c>
      <c r="F8" s="148">
        <f>[4]D4_6!E$7/$E8/$E$1</f>
        <v>1.04325</v>
      </c>
      <c r="G8" s="132">
        <f>[4]D4_6!F$7/$E8/$E$1</f>
        <v>0.71391666666666675</v>
      </c>
      <c r="H8" s="132">
        <f>[4]D4_6!G$7/$E8/$E$1</f>
        <v>0.65216666666666678</v>
      </c>
      <c r="I8" s="132">
        <f>[4]D4_6!H$7/$E8/$E$1</f>
        <v>0.6445833333333334</v>
      </c>
      <c r="J8" s="132">
        <f>[4]D4_6!I$7/$E8/$E$1</f>
        <v>0.62941666666666674</v>
      </c>
      <c r="K8" s="132">
        <f>[4]D4_6!J$7/$E8/$E$1</f>
        <v>0.73666666666666669</v>
      </c>
      <c r="L8" s="132">
        <f>[4]D4_6!K$7/$E8/$E$1</f>
        <v>0.67925000000000002</v>
      </c>
      <c r="M8" s="132">
        <f>[4]D4_6!L$7/$E8/$E$1</f>
        <v>0.71283333333333343</v>
      </c>
      <c r="N8" s="132">
        <f>[4]D4_6!M$7/$E8/$E$1</f>
        <v>0.69658333333333344</v>
      </c>
      <c r="O8" s="132">
        <f>[4]D4_6!N$7/$E8/$E$1</f>
        <v>0.87641666666666673</v>
      </c>
      <c r="P8" s="132">
        <f>[4]D4_6!O$7/$E8/$E$1</f>
        <v>0.78758333333333341</v>
      </c>
      <c r="Q8" s="149">
        <f>[4]D4_6!P$7/$E8/$E$1</f>
        <v>0.63375000000000004</v>
      </c>
      <c r="R8" s="132">
        <f>[4]D4_6!Q$7/$E8/$E$1</f>
        <v>0.46583333333333338</v>
      </c>
      <c r="S8" s="132">
        <f>[4]D4_6!R$7/$E8/$E$1</f>
        <v>0.34233333333333338</v>
      </c>
      <c r="T8" s="132">
        <f>[4]D4_6!S$7/$E8/$E$1</f>
        <v>0.22100000000000003</v>
      </c>
      <c r="U8" s="132">
        <f>[4]D4_6!T$7/$E8/$E$1</f>
        <v>0.14950000000000002</v>
      </c>
      <c r="V8" s="132">
        <f>[4]D4_6!U$7/$E8/$E$1</f>
        <v>7.5833333333333336E-2</v>
      </c>
      <c r="W8" s="132">
        <f>[4]D4_6!V$7/$E8/$E$1</f>
        <v>6.6083333333333341E-2</v>
      </c>
      <c r="X8" s="132">
        <f>[4]D4_6!W$7/$E8/$E$1</f>
        <v>5.4166666666666675E-2</v>
      </c>
      <c r="Y8" s="132">
        <f>[4]D4_6!X$7/$E8/$E$1</f>
        <v>3.358333333333334E-2</v>
      </c>
      <c r="Z8" s="132">
        <f>[4]D4_6!Y$7/$E8/$E$1</f>
        <v>6.716666666666668E-2</v>
      </c>
      <c r="AA8" s="132">
        <f>[4]D4_6!Z$7/$E8/$E$1</f>
        <v>0.12566666666666668</v>
      </c>
      <c r="AB8" s="132">
        <f>[4]D4_6!AA$7/$E8/$E$1</f>
        <v>0.3726666666666667</v>
      </c>
      <c r="AC8" s="149">
        <f>[4]D4_6!AB$7/$E8/$E$1</f>
        <v>1.0205000000000002</v>
      </c>
      <c r="AD8" s="148">
        <f t="shared" si="4"/>
        <v>0.49169791666666685</v>
      </c>
      <c r="AE8" s="76"/>
      <c r="AJ8" s="333"/>
      <c r="AU8" s="12"/>
      <c r="AV8" s="333"/>
      <c r="BG8" s="12"/>
    </row>
    <row r="9" spans="1:60" x14ac:dyDescent="0.2">
      <c r="A9" s="165">
        <f t="shared" si="5"/>
        <v>4</v>
      </c>
      <c r="B9" s="580"/>
      <c r="C9" s="136" t="s">
        <v>166</v>
      </c>
      <c r="D9" s="134" t="s">
        <v>123</v>
      </c>
      <c r="E9" s="167">
        <v>2</v>
      </c>
      <c r="F9" s="150">
        <f>[5]D4_6!E$4/$E9/$E$1</f>
        <v>0.82658333333333345</v>
      </c>
      <c r="G9" s="135">
        <f>[5]D4_6!F$4/$E9/$E$1</f>
        <v>0.72041666666666671</v>
      </c>
      <c r="H9" s="135">
        <f>[5]D4_6!G$4/$E9/$E$1</f>
        <v>0.69116666666666671</v>
      </c>
      <c r="I9" s="135">
        <f>[5]D4_6!H$4/$E9/$E$1</f>
        <v>0.72800000000000009</v>
      </c>
      <c r="J9" s="135">
        <f>[5]D4_6!I$4/$E9/$E$1</f>
        <v>0.69116666666666671</v>
      </c>
      <c r="K9" s="135">
        <f>[5]D4_6!J$4/$E9/$E$1</f>
        <v>0.7160833333333334</v>
      </c>
      <c r="L9" s="135">
        <f>[5]D4_6!K$4/$E9/$E$1</f>
        <v>0.73233333333333339</v>
      </c>
      <c r="M9" s="135">
        <f>[5]D4_6!L$4/$E9/$E$1</f>
        <v>0.79625000000000012</v>
      </c>
      <c r="N9" s="135">
        <f>[5]D4_6!M$4/$E9/$E$1</f>
        <v>0.81466666666666676</v>
      </c>
      <c r="O9" s="135">
        <f>[5]D4_6!N$4/$E9/$E$1</f>
        <v>0.96091666666666675</v>
      </c>
      <c r="P9" s="135">
        <f>[5]D4_6!O$4/$E9/$E$1</f>
        <v>0.88400000000000012</v>
      </c>
      <c r="Q9" s="151">
        <f>[5]D4_6!P$4/$E9/$E$1</f>
        <v>0.62400000000000011</v>
      </c>
      <c r="R9" s="135">
        <f>[5]D4_6!Q$4/$E9/$E$1</f>
        <v>0.50375000000000003</v>
      </c>
      <c r="S9" s="135">
        <f>[5]D4_6!R$4/$E9/$E$1</f>
        <v>0.38566666666666671</v>
      </c>
      <c r="T9" s="135">
        <f>[5]D4_6!S$4/$E9/$E$1</f>
        <v>0.27516666666666667</v>
      </c>
      <c r="U9" s="135">
        <f>[5]D4_6!T$4/$E9/$E$1</f>
        <v>0.15275000000000002</v>
      </c>
      <c r="V9" s="135">
        <f>[5]D4_6!U$4/$E9/$E$1</f>
        <v>0.10075000000000001</v>
      </c>
      <c r="W9" s="135">
        <f>[5]D4_6!V$4/$E9/$E$1</f>
        <v>8.4500000000000006E-2</v>
      </c>
      <c r="X9" s="135">
        <f>[5]D4_6!W$4/$E9/$E$1</f>
        <v>6.5000000000000002E-2</v>
      </c>
      <c r="Y9" s="135">
        <f>[5]D4_6!X$4/$E9/$E$1</f>
        <v>4.0083333333333339E-2</v>
      </c>
      <c r="Z9" s="135">
        <f>[5]D4_6!Y$4/$E9/$E$1</f>
        <v>8.2333333333333342E-2</v>
      </c>
      <c r="AA9" s="135">
        <f>[5]D4_6!Z$4/$E9/$E$1</f>
        <v>0.14083333333333334</v>
      </c>
      <c r="AB9" s="135">
        <f>[5]D4_6!AA$4/$E9/$E$1</f>
        <v>0.38350000000000006</v>
      </c>
      <c r="AC9" s="151">
        <f>[5]D4_6!AB$4/$E9/$E$1</f>
        <v>0.79733333333333345</v>
      </c>
      <c r="AD9" s="148">
        <f>AVERAGE(F9:AC9)</f>
        <v>0.50821875000000005</v>
      </c>
      <c r="AE9" s="76"/>
      <c r="AJ9" s="333"/>
      <c r="AU9" s="12"/>
      <c r="AV9" s="333"/>
      <c r="BG9" s="12"/>
    </row>
    <row r="10" spans="1:60" x14ac:dyDescent="0.2">
      <c r="A10" s="165">
        <f t="shared" si="5"/>
        <v>4</v>
      </c>
      <c r="B10" s="580"/>
      <c r="C10" s="137" t="s">
        <v>166</v>
      </c>
      <c r="D10" s="133" t="s">
        <v>127</v>
      </c>
      <c r="E10" s="166">
        <v>2</v>
      </c>
      <c r="F10" s="148">
        <f>[5]D4_6!E$7/$E10/$E$1</f>
        <v>1.0486666666666669</v>
      </c>
      <c r="G10" s="132">
        <f>[5]D4_6!F$7/$E10/$E$1</f>
        <v>0.7702500000000001</v>
      </c>
      <c r="H10" s="132">
        <f>[5]D4_6!G$7/$E10/$E$1</f>
        <v>0.69550000000000012</v>
      </c>
      <c r="I10" s="132">
        <f>[5]D4_6!H$7/$E10/$E$1</f>
        <v>0.64241666666666675</v>
      </c>
      <c r="J10" s="132">
        <f>[5]D4_6!I$7/$E10/$E$1</f>
        <v>0.64350000000000007</v>
      </c>
      <c r="K10" s="132">
        <f>[5]D4_6!J$7/$E10/$E$1</f>
        <v>0.7160833333333334</v>
      </c>
      <c r="L10" s="132">
        <f>[5]D4_6!K$7/$E10/$E$1</f>
        <v>0.68466666666666676</v>
      </c>
      <c r="M10" s="132">
        <f>[5]D4_6!L$7/$E10/$E$1</f>
        <v>0.79083333333333339</v>
      </c>
      <c r="N10" s="132">
        <f>[5]D4_6!M$7/$E10/$E$1</f>
        <v>0.75725000000000009</v>
      </c>
      <c r="O10" s="132">
        <f>[5]D4_6!N$7/$E10/$E$1</f>
        <v>0.84933333333333338</v>
      </c>
      <c r="P10" s="132">
        <f>[5]D4_6!O$7/$E10/$E$1</f>
        <v>0.83850000000000013</v>
      </c>
      <c r="Q10" s="149">
        <f>[5]D4_6!P$7/$E10/$E$1</f>
        <v>0.58825000000000005</v>
      </c>
      <c r="R10" s="132">
        <f>[5]D4_6!Q$7/$E10/$E$1</f>
        <v>0.46150000000000002</v>
      </c>
      <c r="S10" s="132">
        <f>[5]D4_6!R$7/$E10/$E$1</f>
        <v>0.30658333333333337</v>
      </c>
      <c r="T10" s="132">
        <f>[5]D4_6!S$7/$E10/$E$1</f>
        <v>0.24483333333333335</v>
      </c>
      <c r="U10" s="132">
        <f>[5]D4_6!T$7/$E10/$E$1</f>
        <v>0.15275000000000002</v>
      </c>
      <c r="V10" s="132">
        <f>[5]D4_6!U$7/$E10/$E$1</f>
        <v>8.7750000000000009E-2</v>
      </c>
      <c r="W10" s="132">
        <f>[5]D4_6!V$7/$E10/$E$1</f>
        <v>6.2833333333333338E-2</v>
      </c>
      <c r="X10" s="132">
        <f>[5]D4_6!W$7/$E10/$E$1</f>
        <v>3.7916666666666668E-2</v>
      </c>
      <c r="Y10" s="132">
        <f>[5]D4_6!X$7/$E10/$E$1</f>
        <v>3.358333333333334E-2</v>
      </c>
      <c r="Z10" s="132">
        <f>[5]D4_6!Y$7/$E10/$E$1</f>
        <v>6.5000000000000002E-2</v>
      </c>
      <c r="AA10" s="132">
        <f>[5]D4_6!Z$7/$E10/$E$1</f>
        <v>0.13216666666666668</v>
      </c>
      <c r="AB10" s="132">
        <f>[5]D4_6!AA$7/$E10/$E$1</f>
        <v>0.35966666666666669</v>
      </c>
      <c r="AC10" s="149">
        <f>[5]D4_6!AB$7/$E10/$E$1</f>
        <v>0.9587500000000001</v>
      </c>
      <c r="AD10" s="148">
        <f t="shared" si="4"/>
        <v>0.4970243055555556</v>
      </c>
      <c r="AE10" s="201">
        <f>AVERAGE(AD3:AD10)</f>
        <v>0.48981336805555564</v>
      </c>
      <c r="AF10" s="132"/>
      <c r="AJ10" s="333"/>
      <c r="AU10" s="12"/>
      <c r="AV10" s="333"/>
      <c r="BG10" s="12"/>
    </row>
    <row r="11" spans="1:60" x14ac:dyDescent="0.2">
      <c r="A11" s="165">
        <f t="shared" si="5"/>
        <v>4</v>
      </c>
      <c r="B11" s="580"/>
      <c r="E11" s="168"/>
      <c r="F11" s="148"/>
      <c r="G11" s="132"/>
      <c r="H11" s="132"/>
      <c r="I11" s="132"/>
      <c r="J11" s="132"/>
      <c r="K11" s="132"/>
      <c r="L11" s="132"/>
      <c r="M11" s="132"/>
      <c r="N11" s="132"/>
      <c r="O11" s="132"/>
      <c r="P11" s="132"/>
      <c r="Q11" s="149"/>
      <c r="R11" s="132"/>
      <c r="S11" s="132"/>
      <c r="T11" s="132"/>
      <c r="U11" s="132"/>
      <c r="V11" s="132"/>
      <c r="W11" s="132"/>
      <c r="X11" s="132"/>
      <c r="Y11" s="132"/>
      <c r="Z11" s="132"/>
      <c r="AA11" s="132"/>
      <c r="AB11" s="132"/>
      <c r="AC11" s="149"/>
      <c r="AD11" s="148"/>
      <c r="AE11" s="149"/>
      <c r="AF11" s="132"/>
      <c r="AJ11" s="333"/>
      <c r="AU11" s="12"/>
      <c r="AV11" s="333"/>
      <c r="BG11" s="12"/>
    </row>
    <row r="12" spans="1:60" x14ac:dyDescent="0.2">
      <c r="A12" s="165">
        <f t="shared" si="5"/>
        <v>4</v>
      </c>
      <c r="B12" s="580"/>
      <c r="C12" s="140" t="s">
        <v>173</v>
      </c>
      <c r="D12" s="142" t="s">
        <v>174</v>
      </c>
      <c r="E12" s="169"/>
      <c r="F12" s="153">
        <f>SUM(F3:F10)/8</f>
        <v>0.92882291666666672</v>
      </c>
      <c r="G12" s="141">
        <f t="shared" ref="G12:AC12" si="6">SUM(G3:G10)/8</f>
        <v>0.75887500000000008</v>
      </c>
      <c r="H12" s="141">
        <f t="shared" si="6"/>
        <v>0.70998958333333329</v>
      </c>
      <c r="I12" s="141">
        <f t="shared" si="6"/>
        <v>0.65812500000000007</v>
      </c>
      <c r="J12" s="141">
        <f t="shared" si="6"/>
        <v>0.6402500000000001</v>
      </c>
      <c r="K12" s="141">
        <f t="shared" si="6"/>
        <v>0.69902083333333342</v>
      </c>
      <c r="L12" s="141">
        <f t="shared" si="6"/>
        <v>0.70809375000000008</v>
      </c>
      <c r="M12" s="141">
        <f t="shared" si="6"/>
        <v>0.74898958333333332</v>
      </c>
      <c r="N12" s="141">
        <f t="shared" si="6"/>
        <v>0.7418125000000001</v>
      </c>
      <c r="O12" s="141">
        <f t="shared" si="6"/>
        <v>0.89754166666666668</v>
      </c>
      <c r="P12" s="141">
        <f t="shared" si="6"/>
        <v>0.83863541666666674</v>
      </c>
      <c r="Q12" s="154">
        <f t="shared" si="6"/>
        <v>0.58391666666666664</v>
      </c>
      <c r="R12" s="141">
        <f t="shared" si="6"/>
        <v>0.4406458333333334</v>
      </c>
      <c r="S12" s="141">
        <f t="shared" si="6"/>
        <v>0.33881250000000002</v>
      </c>
      <c r="T12" s="141">
        <f t="shared" si="6"/>
        <v>0.23697916666666669</v>
      </c>
      <c r="U12" s="141">
        <f t="shared" si="6"/>
        <v>0.1486875</v>
      </c>
      <c r="V12" s="141">
        <f t="shared" si="6"/>
        <v>8.8968749999999999E-2</v>
      </c>
      <c r="W12" s="141">
        <f t="shared" si="6"/>
        <v>7.0145833333333338E-2</v>
      </c>
      <c r="X12" s="141">
        <f t="shared" si="6"/>
        <v>5.1052083333333338E-2</v>
      </c>
      <c r="Y12" s="141">
        <f t="shared" si="6"/>
        <v>4.2114583333333344E-2</v>
      </c>
      <c r="Z12" s="141">
        <f t="shared" si="6"/>
        <v>6.5135416666666668E-2</v>
      </c>
      <c r="AA12" s="141">
        <f t="shared" si="6"/>
        <v>0.12119791666666668</v>
      </c>
      <c r="AB12" s="141">
        <f t="shared" si="6"/>
        <v>0.36372916666666671</v>
      </c>
      <c r="AC12" s="154">
        <f t="shared" si="6"/>
        <v>0.87397916666666686</v>
      </c>
      <c r="AD12" s="200">
        <f t="shared" si="4"/>
        <v>0.48981336805555559</v>
      </c>
      <c r="AE12" s="202"/>
      <c r="AF12" s="132"/>
      <c r="AJ12" s="333"/>
      <c r="AU12" s="12"/>
      <c r="AV12" s="333"/>
      <c r="BG12" s="12"/>
    </row>
    <row r="13" spans="1:60" x14ac:dyDescent="0.2">
      <c r="A13" s="165">
        <f t="shared" si="5"/>
        <v>4</v>
      </c>
      <c r="B13" s="578"/>
      <c r="C13" s="143" t="s">
        <v>173</v>
      </c>
      <c r="D13" s="134" t="s">
        <v>123</v>
      </c>
      <c r="E13" s="167"/>
      <c r="F13" s="155">
        <f>AVERAGE(F3,F5,F7,F9)</f>
        <v>0.82414583333333336</v>
      </c>
      <c r="G13" s="138">
        <f t="shared" ref="G13:AC13" si="7">AVERAGE(G3,G5,G7,G9)</f>
        <v>0.75481250000000011</v>
      </c>
      <c r="H13" s="138">
        <f t="shared" si="7"/>
        <v>0.75752083333333342</v>
      </c>
      <c r="I13" s="138">
        <f t="shared" si="7"/>
        <v>0.69495833333333346</v>
      </c>
      <c r="J13" s="138">
        <f t="shared" si="7"/>
        <v>0.66327083333333337</v>
      </c>
      <c r="K13" s="138">
        <f t="shared" si="7"/>
        <v>0.7141875000000002</v>
      </c>
      <c r="L13" s="138">
        <f t="shared" si="7"/>
        <v>0.73991666666666678</v>
      </c>
      <c r="M13" s="138">
        <f t="shared" si="7"/>
        <v>0.7702500000000001</v>
      </c>
      <c r="N13" s="138">
        <f t="shared" si="7"/>
        <v>0.76645833333333346</v>
      </c>
      <c r="O13" s="138">
        <f t="shared" si="7"/>
        <v>0.95658333333333345</v>
      </c>
      <c r="P13" s="138">
        <f t="shared" si="7"/>
        <v>0.89077083333333351</v>
      </c>
      <c r="Q13" s="156">
        <f t="shared" si="7"/>
        <v>0.60856250000000001</v>
      </c>
      <c r="R13" s="138">
        <f t="shared" si="7"/>
        <v>0.47206250000000005</v>
      </c>
      <c r="S13" s="138">
        <f t="shared" si="7"/>
        <v>0.37537500000000001</v>
      </c>
      <c r="T13" s="138">
        <f t="shared" si="7"/>
        <v>0.26433333333333331</v>
      </c>
      <c r="U13" s="138">
        <f t="shared" si="7"/>
        <v>0.15762500000000002</v>
      </c>
      <c r="V13" s="138">
        <f t="shared" si="7"/>
        <v>0.10020833333333334</v>
      </c>
      <c r="W13" s="138">
        <f t="shared" si="7"/>
        <v>7.8812500000000008E-2</v>
      </c>
      <c r="X13" s="138">
        <f t="shared" si="7"/>
        <v>5.9312500000000004E-2</v>
      </c>
      <c r="Y13" s="138">
        <f t="shared" si="7"/>
        <v>4.6312500000000006E-2</v>
      </c>
      <c r="Z13" s="138">
        <f t="shared" si="7"/>
        <v>7.0145833333333352E-2</v>
      </c>
      <c r="AA13" s="138">
        <f t="shared" si="7"/>
        <v>0.12106250000000002</v>
      </c>
      <c r="AB13" s="138">
        <f t="shared" si="7"/>
        <v>0.38322916666666673</v>
      </c>
      <c r="AC13" s="156">
        <f t="shared" si="7"/>
        <v>0.78</v>
      </c>
      <c r="AD13" s="148">
        <f t="shared" si="4"/>
        <v>0.50207986111111114</v>
      </c>
      <c r="AE13" s="149"/>
      <c r="AF13" s="132"/>
      <c r="AJ13" s="333"/>
      <c r="AU13" s="12"/>
      <c r="AV13" s="333"/>
      <c r="BG13" s="12"/>
    </row>
    <row r="14" spans="1:60" ht="13.8" thickBot="1" x14ac:dyDescent="0.25">
      <c r="A14" s="170">
        <f t="shared" si="5"/>
        <v>4</v>
      </c>
      <c r="B14" s="579"/>
      <c r="C14" s="171" t="s">
        <v>173</v>
      </c>
      <c r="D14" s="172" t="s">
        <v>127</v>
      </c>
      <c r="E14" s="173"/>
      <c r="F14" s="176">
        <f>AVERAGE(F4,F6,F8,F10)</f>
        <v>1.0335000000000001</v>
      </c>
      <c r="G14" s="177">
        <f t="shared" ref="G14:AC14" si="8">AVERAGE(G4,G6,G8,G10)</f>
        <v>0.76293750000000005</v>
      </c>
      <c r="H14" s="177">
        <f t="shared" si="8"/>
        <v>0.66245833333333348</v>
      </c>
      <c r="I14" s="177">
        <f t="shared" si="8"/>
        <v>0.62129166666666669</v>
      </c>
      <c r="J14" s="177">
        <f t="shared" si="8"/>
        <v>0.61722916666666672</v>
      </c>
      <c r="K14" s="177">
        <f t="shared" si="8"/>
        <v>0.68385416666666665</v>
      </c>
      <c r="L14" s="177">
        <f t="shared" si="8"/>
        <v>0.67627083333333338</v>
      </c>
      <c r="M14" s="177">
        <f t="shared" si="8"/>
        <v>0.72772916666666676</v>
      </c>
      <c r="N14" s="177">
        <f t="shared" si="8"/>
        <v>0.71716666666666673</v>
      </c>
      <c r="O14" s="177">
        <f t="shared" si="8"/>
        <v>0.83850000000000013</v>
      </c>
      <c r="P14" s="177">
        <f t="shared" si="8"/>
        <v>0.7865000000000002</v>
      </c>
      <c r="Q14" s="178">
        <f t="shared" si="8"/>
        <v>0.55927083333333338</v>
      </c>
      <c r="R14" s="177">
        <f t="shared" si="8"/>
        <v>0.4092291666666667</v>
      </c>
      <c r="S14" s="177">
        <f t="shared" si="8"/>
        <v>0.30225000000000007</v>
      </c>
      <c r="T14" s="177">
        <f t="shared" si="8"/>
        <v>0.20962500000000003</v>
      </c>
      <c r="U14" s="177">
        <f t="shared" si="8"/>
        <v>0.13975000000000001</v>
      </c>
      <c r="V14" s="177">
        <f t="shared" si="8"/>
        <v>7.7729166666666669E-2</v>
      </c>
      <c r="W14" s="177">
        <f t="shared" si="8"/>
        <v>6.1479166666666682E-2</v>
      </c>
      <c r="X14" s="177">
        <f t="shared" si="8"/>
        <v>4.2791666666666672E-2</v>
      </c>
      <c r="Y14" s="177">
        <f t="shared" si="8"/>
        <v>3.7916666666666675E-2</v>
      </c>
      <c r="Z14" s="177">
        <f t="shared" si="8"/>
        <v>6.0125000000000005E-2</v>
      </c>
      <c r="AA14" s="177">
        <f t="shared" si="8"/>
        <v>0.12133333333333335</v>
      </c>
      <c r="AB14" s="177">
        <f t="shared" si="8"/>
        <v>0.3442291666666667</v>
      </c>
      <c r="AC14" s="178">
        <f t="shared" si="8"/>
        <v>0.96795833333333348</v>
      </c>
      <c r="AD14" s="176">
        <f t="shared" si="4"/>
        <v>0.47754687499999987</v>
      </c>
      <c r="AE14" s="178"/>
      <c r="AF14" s="132"/>
      <c r="AJ14" s="333"/>
      <c r="AU14" s="12"/>
      <c r="AV14" s="333"/>
      <c r="BG14" s="12"/>
    </row>
    <row r="15" spans="1:60" ht="13.5" customHeight="1" x14ac:dyDescent="0.2">
      <c r="A15" s="161">
        <v>5</v>
      </c>
      <c r="B15" s="584" t="s">
        <v>172</v>
      </c>
      <c r="C15" s="162" t="s">
        <v>169</v>
      </c>
      <c r="D15" s="163" t="s">
        <v>123</v>
      </c>
      <c r="E15" s="164">
        <v>2</v>
      </c>
      <c r="F15" s="145">
        <f>[1]D4_6!E$37/$E15/$E$1</f>
        <v>0.5319166666666667</v>
      </c>
      <c r="G15" s="146">
        <f>[1]D4_6!F$37/$E15/$E$1</f>
        <v>0.59908333333333341</v>
      </c>
      <c r="H15" s="146">
        <f>[1]D4_6!G$37/$E15/$E$1</f>
        <v>0.56766666666666676</v>
      </c>
      <c r="I15" s="146">
        <f>[1]D4_6!H$37/$E15/$E$1</f>
        <v>0.51241666666666674</v>
      </c>
      <c r="J15" s="146">
        <f>[1]D4_6!I$37/$E15/$E$1</f>
        <v>0.48208333333333336</v>
      </c>
      <c r="K15" s="146">
        <f>[1]D4_6!J$37/$E15/$E$1</f>
        <v>0.45933333333333337</v>
      </c>
      <c r="L15" s="146">
        <f>[1]D4_6!K$37/$E15/$E$1</f>
        <v>0.46908333333333341</v>
      </c>
      <c r="M15" s="146">
        <f>[1]D4_6!L$37/$E15/$E$1</f>
        <v>0.48533333333333339</v>
      </c>
      <c r="N15" s="146">
        <f>[1]D4_6!M$37/$E15/$E$1</f>
        <v>0.45716666666666672</v>
      </c>
      <c r="O15" s="146">
        <f>[1]D4_6!N$37/$E15/$E$1</f>
        <v>0.50266666666666671</v>
      </c>
      <c r="P15" s="146">
        <f>[1]D4_6!O$37/$E15/$E$1</f>
        <v>0.48316666666666674</v>
      </c>
      <c r="Q15" s="147">
        <f>[1]D4_6!P$37/$E15/$E$1</f>
        <v>0.35966666666666669</v>
      </c>
      <c r="R15" s="135">
        <f>[1]D4_6!Q$37/$E15/$E$1</f>
        <v>0.38350000000000006</v>
      </c>
      <c r="S15" s="135">
        <f>[1]D4_6!R$37/$E15/$E$1</f>
        <v>0.27733333333333338</v>
      </c>
      <c r="T15" s="135">
        <f>[1]D4_6!S$37/$E15/$E$1</f>
        <v>0.16358333333333336</v>
      </c>
      <c r="U15" s="135">
        <f>[1]D4_6!T$37/$E15/$E$1</f>
        <v>0.11483333333333334</v>
      </c>
      <c r="V15" s="135">
        <f>[1]D4_6!U$37/$E15/$E$1</f>
        <v>7.6916666666666675E-2</v>
      </c>
      <c r="W15" s="135">
        <f>[1]D4_6!V$37/$E15/$E$1</f>
        <v>6.8250000000000005E-2</v>
      </c>
      <c r="X15" s="135">
        <f>[1]D4_6!W$37/$E15/$E$1</f>
        <v>5.0916666666666673E-2</v>
      </c>
      <c r="Y15" s="135">
        <f>[1]D4_6!X$37/$E15/$E$1</f>
        <v>2.9250000000000002E-2</v>
      </c>
      <c r="Z15" s="135">
        <f>[1]D4_6!Y$37/$E15/$E$1</f>
        <v>5.0916666666666673E-2</v>
      </c>
      <c r="AA15" s="135">
        <f>[1]D4_6!Z$37/$E15/$E$1</f>
        <v>8.8833333333333347E-2</v>
      </c>
      <c r="AB15" s="135">
        <f>[1]D4_6!AA$37/$E15/$E$1</f>
        <v>0.28708333333333336</v>
      </c>
      <c r="AC15" s="147">
        <f>[1]D4_6!AB$37/$E15/$E$1</f>
        <v>0.54275000000000007</v>
      </c>
      <c r="AD15" s="180">
        <f t="shared" si="4"/>
        <v>0.33515624999999999</v>
      </c>
      <c r="AE15" s="203"/>
      <c r="AF15" s="132"/>
      <c r="AG15">
        <f>A15</f>
        <v>5</v>
      </c>
      <c r="AH15" t="str">
        <f>B15</f>
        <v>南１９西8/9</v>
      </c>
      <c r="AI15" t="str">
        <f>D25</f>
        <v>東向</v>
      </c>
      <c r="AJ15" s="331">
        <f t="shared" ref="AJ15:AS16" si="9">F25</f>
        <v>0.66489583333333346</v>
      </c>
      <c r="AK15" s="132">
        <f t="shared" si="9"/>
        <v>0.67897916666666669</v>
      </c>
      <c r="AL15" s="132">
        <f t="shared" si="9"/>
        <v>0.6299583333333334</v>
      </c>
      <c r="AM15" s="132">
        <f t="shared" si="9"/>
        <v>0.59014583333333337</v>
      </c>
      <c r="AN15" s="132">
        <f t="shared" si="9"/>
        <v>0.58635416666666673</v>
      </c>
      <c r="AO15" s="132">
        <f t="shared" si="9"/>
        <v>0.60585416666666669</v>
      </c>
      <c r="AP15" s="132">
        <f t="shared" si="9"/>
        <v>0.6204791666666668</v>
      </c>
      <c r="AQ15" s="132">
        <f t="shared" si="9"/>
        <v>0.6402500000000001</v>
      </c>
      <c r="AR15" s="132">
        <f t="shared" si="9"/>
        <v>0.6334791666666667</v>
      </c>
      <c r="AS15" s="132">
        <f t="shared" si="9"/>
        <v>0.73422916666666671</v>
      </c>
      <c r="AT15" s="132">
        <f t="shared" ref="AT15:BC16" si="10">P25</f>
        <v>0.68818750000000006</v>
      </c>
      <c r="AU15" s="332">
        <f t="shared" si="10"/>
        <v>0.50239583333333337</v>
      </c>
      <c r="AV15" s="331">
        <f t="shared" si="10"/>
        <v>0.41464583333333338</v>
      </c>
      <c r="AW15" s="132">
        <f t="shared" si="10"/>
        <v>0.33204166666666668</v>
      </c>
      <c r="AX15" s="132">
        <f t="shared" si="10"/>
        <v>0.21910416666666671</v>
      </c>
      <c r="AY15" s="132">
        <f t="shared" si="10"/>
        <v>0.138125</v>
      </c>
      <c r="AZ15" s="132">
        <f t="shared" si="10"/>
        <v>8.5312500000000013E-2</v>
      </c>
      <c r="BA15" s="132">
        <f t="shared" si="10"/>
        <v>6.310416666666667E-2</v>
      </c>
      <c r="BB15" s="132">
        <f t="shared" si="10"/>
        <v>5.0375000000000003E-2</v>
      </c>
      <c r="BC15" s="132">
        <f t="shared" si="10"/>
        <v>3.4125000000000003E-2</v>
      </c>
      <c r="BD15" s="132">
        <f t="shared" ref="BD15:BG16" si="11">Z25</f>
        <v>6.0666666666666674E-2</v>
      </c>
      <c r="BE15" s="132">
        <f t="shared" si="11"/>
        <v>0.10129166666666667</v>
      </c>
      <c r="BF15" s="132">
        <f t="shared" si="11"/>
        <v>0.30902083333333336</v>
      </c>
      <c r="BG15" s="332">
        <f t="shared" si="11"/>
        <v>0.65243750000000011</v>
      </c>
    </row>
    <row r="16" spans="1:60" x14ac:dyDescent="0.2">
      <c r="A16" s="165">
        <f>A15</f>
        <v>5</v>
      </c>
      <c r="B16" s="577"/>
      <c r="C16" s="137" t="s">
        <v>169</v>
      </c>
      <c r="D16" s="133" t="s">
        <v>127</v>
      </c>
      <c r="E16" s="166">
        <v>2</v>
      </c>
      <c r="F16" s="148">
        <f>[1]D4_6!E$48/$E16/$E$1</f>
        <v>0.60125000000000006</v>
      </c>
      <c r="G16" s="132">
        <f>[1]D4_6!F$48/$E4/$E$1</f>
        <v>0.63375000000000004</v>
      </c>
      <c r="H16" s="132">
        <f>[1]D4_6!G$48/$E4/$E$1</f>
        <v>0.5232500000000001</v>
      </c>
      <c r="I16" s="132">
        <f>[1]D4_6!H$48/$E4/$E$1</f>
        <v>0.40516666666666673</v>
      </c>
      <c r="J16" s="132">
        <f>[1]D4_6!I$48/$E4/$E$1</f>
        <v>0.34558333333333335</v>
      </c>
      <c r="K16" s="132">
        <f>[1]D4_6!J$48/$E4/$E$1</f>
        <v>0.30333333333333334</v>
      </c>
      <c r="L16" s="132">
        <f>[1]D4_6!K$48/$E4/$E$1</f>
        <v>0.32283333333333336</v>
      </c>
      <c r="M16" s="132">
        <f>[1]D4_6!L$48/$E4/$E$1</f>
        <v>0.28383333333333338</v>
      </c>
      <c r="N16" s="132">
        <f>[1]D4_6!M$48/$E4/$E$1</f>
        <v>0.24700000000000003</v>
      </c>
      <c r="O16" s="132">
        <f>[1]D4_6!N$48/$E4/$E$1</f>
        <v>0.27516666666666667</v>
      </c>
      <c r="P16" s="132">
        <f>[1]D4_6!O$48/$E4/$E$1</f>
        <v>0.32716666666666672</v>
      </c>
      <c r="Q16" s="149">
        <f>[1]D4_6!P$48/$E4/$E$1</f>
        <v>0.29033333333333339</v>
      </c>
      <c r="R16" s="132">
        <f>[1]D4_6!Q$48/$E4/$E$1</f>
        <v>0.4019166666666667</v>
      </c>
      <c r="S16" s="132">
        <f>[1]D4_6!R$48/$E4/$E$1</f>
        <v>0.54708333333333337</v>
      </c>
      <c r="T16" s="132">
        <f>[1]D4_6!S$48/$E4/$E$1</f>
        <v>0.20366666666666669</v>
      </c>
      <c r="U16" s="132">
        <f>[1]D4_6!T$48/$E4/$E$1</f>
        <v>0.37591666666666673</v>
      </c>
      <c r="V16" s="132">
        <f>[1]D4_6!U$48/$E4/$E$1</f>
        <v>4.8750000000000002E-2</v>
      </c>
      <c r="W16" s="132">
        <f>[1]D4_6!V$48/$E4/$E$1</f>
        <v>4.8750000000000002E-2</v>
      </c>
      <c r="X16" s="132">
        <f>[1]D4_6!W$48/$E4/$E$1</f>
        <v>3.0333333333333337E-2</v>
      </c>
      <c r="Y16" s="132">
        <f>[1]D4_6!X$48/$E4/$E$1</f>
        <v>3.7916666666666668E-2</v>
      </c>
      <c r="Z16" s="132">
        <f>[1]D4_6!Y$48/$E4/$E$1</f>
        <v>4.0083333333333339E-2</v>
      </c>
      <c r="AA16" s="132">
        <f>[1]D4_6!Z$48/$E4/$E$1</f>
        <v>0.19500000000000001</v>
      </c>
      <c r="AB16" s="132">
        <f>[1]D4_6!AA$48/$E4/$E$1</f>
        <v>0.31308333333333338</v>
      </c>
      <c r="AC16" s="149">
        <f>[1]D4_6!AB$48/$E4/$E$1</f>
        <v>0.57308333333333339</v>
      </c>
      <c r="AD16" s="148">
        <f t="shared" si="4"/>
        <v>0.30726041666666676</v>
      </c>
      <c r="AE16" s="149"/>
      <c r="AF16" s="132"/>
      <c r="AI16" t="str">
        <f>D26</f>
        <v>西向</v>
      </c>
      <c r="AJ16" s="331">
        <f t="shared" si="9"/>
        <v>0.51810416666666681</v>
      </c>
      <c r="AK16" s="132">
        <f t="shared" si="9"/>
        <v>0.54545833333333338</v>
      </c>
      <c r="AL16" s="132">
        <f t="shared" si="9"/>
        <v>0.50727083333333334</v>
      </c>
      <c r="AM16" s="132">
        <f t="shared" si="9"/>
        <v>0.49643750000000009</v>
      </c>
      <c r="AN16" s="132">
        <f t="shared" si="9"/>
        <v>0.44172916666666673</v>
      </c>
      <c r="AO16" s="132">
        <f t="shared" si="9"/>
        <v>0.43550000000000005</v>
      </c>
      <c r="AP16" s="132">
        <f t="shared" si="9"/>
        <v>0.49562500000000004</v>
      </c>
      <c r="AQ16" s="132">
        <f t="shared" si="9"/>
        <v>0.48722916666666671</v>
      </c>
      <c r="AR16" s="132">
        <f t="shared" si="9"/>
        <v>0.4238541666666667</v>
      </c>
      <c r="AS16" s="132">
        <f t="shared" si="9"/>
        <v>0.42222916666666671</v>
      </c>
      <c r="AT16" s="132">
        <f t="shared" si="10"/>
        <v>0.3975833333333334</v>
      </c>
      <c r="AU16" s="332">
        <f t="shared" si="10"/>
        <v>0.30306250000000007</v>
      </c>
      <c r="AV16" s="331">
        <f t="shared" si="10"/>
        <v>0.27408333333333335</v>
      </c>
      <c r="AW16" s="132">
        <f t="shared" si="10"/>
        <v>0.26595833333333335</v>
      </c>
      <c r="AX16" s="132">
        <f t="shared" si="10"/>
        <v>0.13975000000000001</v>
      </c>
      <c r="AY16" s="132">
        <f t="shared" si="10"/>
        <v>0.15816666666666671</v>
      </c>
      <c r="AZ16" s="132">
        <f t="shared" si="10"/>
        <v>8.7208333333333332E-2</v>
      </c>
      <c r="BA16" s="132">
        <f t="shared" si="10"/>
        <v>4.9020833333333333E-2</v>
      </c>
      <c r="BB16" s="132">
        <f t="shared" si="10"/>
        <v>6.5541666666666679E-2</v>
      </c>
      <c r="BC16" s="132">
        <f t="shared" si="10"/>
        <v>3.3583333333333333E-2</v>
      </c>
      <c r="BD16" s="132">
        <f t="shared" si="11"/>
        <v>5.5250000000000007E-2</v>
      </c>
      <c r="BE16" s="132">
        <f t="shared" si="11"/>
        <v>0.12593750000000001</v>
      </c>
      <c r="BF16" s="132">
        <f t="shared" si="11"/>
        <v>0.23481250000000001</v>
      </c>
      <c r="BG16" s="332">
        <f t="shared" si="11"/>
        <v>0.51106250000000009</v>
      </c>
    </row>
    <row r="17" spans="1:59" x14ac:dyDescent="0.2">
      <c r="A17" s="165">
        <f t="shared" ref="A17:A26" si="12">A16</f>
        <v>5</v>
      </c>
      <c r="B17" s="577"/>
      <c r="C17" s="136" t="s">
        <v>170</v>
      </c>
      <c r="D17" s="134" t="s">
        <v>123</v>
      </c>
      <c r="E17" s="167">
        <v>2</v>
      </c>
      <c r="F17" s="150">
        <f>[3]D4_6!E$37/$E17/$E$1</f>
        <v>0.81358333333333344</v>
      </c>
      <c r="G17" s="135">
        <f>[3]D4_6!F$37/$E5/$E$1</f>
        <v>0.84933333333333338</v>
      </c>
      <c r="H17" s="135">
        <f>[3]D4_6!G$37/$E5/$E$1</f>
        <v>0.73558333333333337</v>
      </c>
      <c r="I17" s="135">
        <f>[3]D4_6!H$37/$E5/$E$1</f>
        <v>0.61750000000000005</v>
      </c>
      <c r="J17" s="135">
        <f>[3]D4_6!I$37/$E5/$E$1</f>
        <v>0.59800000000000009</v>
      </c>
      <c r="K17" s="135">
        <f>[3]D4_6!J$37/$E5/$E$1</f>
        <v>0.77783333333333338</v>
      </c>
      <c r="L17" s="135">
        <f>[3]D4_6!K$37/$E5/$E$1</f>
        <v>0.76808333333333345</v>
      </c>
      <c r="M17" s="135">
        <f>[3]D4_6!L$37/$E5/$E$1</f>
        <v>0.75941666666666674</v>
      </c>
      <c r="N17" s="135">
        <f>[3]D4_6!M$37/$E5/$E$1</f>
        <v>0.69875000000000009</v>
      </c>
      <c r="O17" s="135">
        <f>[3]D4_6!N$37/$E5/$E$1</f>
        <v>0.84175000000000011</v>
      </c>
      <c r="P17" s="135">
        <f>[3]D4_6!O$37/$E5/$E$1</f>
        <v>0.76266666666666671</v>
      </c>
      <c r="Q17" s="151">
        <f>[3]D4_6!P$37/$E5/$E$1</f>
        <v>0.54708333333333337</v>
      </c>
      <c r="R17" s="135">
        <f>[3]D4_6!Q$37/$E5/$E$1</f>
        <v>0.41275000000000006</v>
      </c>
      <c r="S17" s="135">
        <f>[3]D4_6!R$37/$E5/$E$1</f>
        <v>0.31958333333333339</v>
      </c>
      <c r="T17" s="135">
        <f>[3]D4_6!S$37/$E5/$E$1</f>
        <v>0.23616666666666669</v>
      </c>
      <c r="U17" s="135">
        <f>[3]D4_6!T$37/$E5/$E$1</f>
        <v>0.16575000000000001</v>
      </c>
      <c r="V17" s="135">
        <f>[3]D4_6!U$37/$E5/$E$1</f>
        <v>8.2333333333333342E-2</v>
      </c>
      <c r="W17" s="135">
        <f>[3]D4_6!V$37/$E5/$E$1</f>
        <v>7.1500000000000008E-2</v>
      </c>
      <c r="X17" s="135">
        <f>[3]D4_6!W$37/$E5/$E$1</f>
        <v>5.6333333333333339E-2</v>
      </c>
      <c r="Y17" s="135">
        <f>[3]D4_6!X$37/$E5/$E$1</f>
        <v>4.766666666666667E-2</v>
      </c>
      <c r="Z17" s="135">
        <f>[3]D4_6!Y$37/$E5/$E$1</f>
        <v>4.8750000000000002E-2</v>
      </c>
      <c r="AA17" s="135">
        <f>[3]D4_6!Z$37/$E5/$E$1</f>
        <v>9.8583333333333342E-2</v>
      </c>
      <c r="AB17" s="135">
        <f>[3]D4_6!AA$37/$E5/$E$1</f>
        <v>0.31416666666666671</v>
      </c>
      <c r="AC17" s="151">
        <f>[3]D4_6!AB$37/$E5/$E$1</f>
        <v>0.74316666666666675</v>
      </c>
      <c r="AD17" s="148">
        <f t="shared" si="4"/>
        <v>0.47359722222222239</v>
      </c>
      <c r="AE17" s="149"/>
      <c r="AF17" s="132"/>
      <c r="AJ17" s="333"/>
      <c r="AU17" s="12"/>
      <c r="AV17" s="333"/>
      <c r="BG17" s="12"/>
    </row>
    <row r="18" spans="1:59" x14ac:dyDescent="0.2">
      <c r="A18" s="165">
        <f t="shared" si="12"/>
        <v>5</v>
      </c>
      <c r="B18" s="577"/>
      <c r="C18" s="137" t="s">
        <v>171</v>
      </c>
      <c r="D18" s="133" t="s">
        <v>127</v>
      </c>
      <c r="E18" s="166">
        <v>2</v>
      </c>
      <c r="F18" s="148">
        <f>[3]D4_6!E$48/$E18/$E$1</f>
        <v>0.52541666666666675</v>
      </c>
      <c r="G18" s="132">
        <f>[3]D4_6!F$48/$E6/$E$1</f>
        <v>0.74641666666666673</v>
      </c>
      <c r="H18" s="132">
        <f>[3]D4_6!G$48/$E6/$E$1</f>
        <v>0.74641666666666673</v>
      </c>
      <c r="I18" s="132">
        <f>[3]D4_6!H$48/$E6/$E$1</f>
        <v>0.68358333333333343</v>
      </c>
      <c r="J18" s="132">
        <f>[3]D4_6!I$48/$E6/$E$1</f>
        <v>0.65325000000000011</v>
      </c>
      <c r="K18" s="132">
        <f>[3]D4_6!J$48/$E6/$E$1</f>
        <v>0.65216666666666678</v>
      </c>
      <c r="L18" s="132">
        <f>[3]D4_6!K$48/$E6/$E$1</f>
        <v>0.6781666666666667</v>
      </c>
      <c r="M18" s="132">
        <f>[3]D4_6!L$48/$E6/$E$1</f>
        <v>0.67166666666666675</v>
      </c>
      <c r="N18" s="132">
        <f>[3]D4_6!M$48/$E6/$E$1</f>
        <v>0.61425000000000007</v>
      </c>
      <c r="O18" s="132">
        <f>[3]D4_6!N$48/$E6/$E$1</f>
        <v>0.57633333333333336</v>
      </c>
      <c r="P18" s="132">
        <f>[3]D4_6!O$48/$E6/$E$1</f>
        <v>0.67600000000000005</v>
      </c>
      <c r="Q18" s="149">
        <f>[3]D4_6!P$48/$E6/$E$1</f>
        <v>0.47666666666666674</v>
      </c>
      <c r="R18" s="132">
        <f>[3]D4_6!Q$48/$E6/$E$1</f>
        <v>0.37375000000000003</v>
      </c>
      <c r="S18" s="132">
        <f>[3]D4_6!R$48/$E6/$E$1</f>
        <v>0.26866666666666672</v>
      </c>
      <c r="T18" s="132">
        <f>[3]D4_6!S$48/$E6/$E$1</f>
        <v>0.17008333333333336</v>
      </c>
      <c r="U18" s="132">
        <f>[3]D4_6!T$48/$E6/$E$1</f>
        <v>0.12891666666666668</v>
      </c>
      <c r="V18" s="132">
        <f>[3]D4_6!U$48/$E6/$E$1</f>
        <v>5.7416666666666671E-2</v>
      </c>
      <c r="W18" s="132">
        <f>[3]D4_6!V$48/$E6/$E$1</f>
        <v>4.3333333333333335E-2</v>
      </c>
      <c r="X18" s="132">
        <f>[3]D4_6!W$48/$E6/$E$1</f>
        <v>4.4416666666666674E-2</v>
      </c>
      <c r="Y18" s="132">
        <f>[3]D4_6!X$48/$E6/$E$1</f>
        <v>2.7083333333333338E-2</v>
      </c>
      <c r="Z18" s="132">
        <f>[3]D4_6!Y$48/$E6/$E$1</f>
        <v>4.0083333333333339E-2</v>
      </c>
      <c r="AA18" s="132">
        <f>[3]D4_6!Z$48/$E6/$E$1</f>
        <v>0.11483333333333334</v>
      </c>
      <c r="AB18" s="132">
        <f>[3]D4_6!AA$48/$E6/$E$1</f>
        <v>0.26</v>
      </c>
      <c r="AC18" s="149">
        <f>[3]D4_6!AB$48/$E6/$E$1</f>
        <v>0.68466666666666676</v>
      </c>
      <c r="AD18" s="148">
        <f t="shared" si="4"/>
        <v>0.41306597222222224</v>
      </c>
      <c r="AE18" s="149"/>
      <c r="AF18" s="132"/>
      <c r="AJ18" s="333"/>
      <c r="AU18" s="12"/>
      <c r="AV18" s="333"/>
      <c r="BG18" s="12"/>
    </row>
    <row r="19" spans="1:59" x14ac:dyDescent="0.2">
      <c r="A19" s="165">
        <f t="shared" si="12"/>
        <v>5</v>
      </c>
      <c r="B19" s="577"/>
      <c r="C19" s="136" t="s">
        <v>167</v>
      </c>
      <c r="D19" s="134" t="s">
        <v>123</v>
      </c>
      <c r="E19" s="167">
        <v>2</v>
      </c>
      <c r="F19" s="150">
        <f>[4]D4_6!E$37/$E19/$E$1</f>
        <v>0.65975000000000006</v>
      </c>
      <c r="G19" s="135">
        <f>[4]D4_6!F$37/$E7/$E$1</f>
        <v>0.68791666666666673</v>
      </c>
      <c r="H19" s="59">
        <f>[4]D4_6!G$37/$E7/$E$1</f>
        <v>0.61316666666666675</v>
      </c>
      <c r="I19" s="59">
        <f>[4]D4_6!H$37/$E7/$E$1</f>
        <v>0.60666666666666669</v>
      </c>
      <c r="J19" s="59">
        <f>[4]D4_6!I$37/$E7/$E$1</f>
        <v>0.61750000000000005</v>
      </c>
      <c r="K19" s="59">
        <f>[4]D4_6!J$37/$E7/$E$1</f>
        <v>0.59258333333333335</v>
      </c>
      <c r="L19" s="59">
        <f>[4]D4_6!K$37/$E7/$E$1</f>
        <v>0.60341666666666671</v>
      </c>
      <c r="M19" s="59">
        <f>[4]D4_6!L$37/$E7/$E$1</f>
        <v>0.6489166666666667</v>
      </c>
      <c r="N19" s="59">
        <f>[4]D4_6!M$37/$E7/$E$1</f>
        <v>0.69333333333333336</v>
      </c>
      <c r="O19" s="59">
        <f>[4]D4_6!N$37/$E7/$E$1</f>
        <v>0.7995000000000001</v>
      </c>
      <c r="P19" s="59">
        <f>[4]D4_6!O$37/$E7/$E$1</f>
        <v>0.75616666666666676</v>
      </c>
      <c r="Q19" s="60">
        <f>[4]D4_6!P$37/$E7/$E$1</f>
        <v>0.57416666666666671</v>
      </c>
      <c r="R19" s="59">
        <f>[4]D4_6!Q$37/$E7/$E$1</f>
        <v>0.43550000000000005</v>
      </c>
      <c r="S19" s="59">
        <f>[4]D4_6!R$37/$E7/$E$1</f>
        <v>0.38133333333333336</v>
      </c>
      <c r="T19" s="59">
        <f>[4]D4_6!S$37/$E7/$E$1</f>
        <v>0.24158333333333337</v>
      </c>
      <c r="U19" s="59">
        <f>[4]D4_6!T$37/$E7/$E$1</f>
        <v>0.14083333333333334</v>
      </c>
      <c r="V19" s="59">
        <f>[4]D4_6!U$37/$E7/$E$1</f>
        <v>9.3166666666666675E-2</v>
      </c>
      <c r="W19" s="59">
        <f>[4]D4_6!V$37/$E7/$E$1</f>
        <v>5.3083333333333337E-2</v>
      </c>
      <c r="X19" s="59">
        <f>[4]D4_6!W$37/$E7/$E$1</f>
        <v>5.2000000000000005E-2</v>
      </c>
      <c r="Y19" s="59">
        <f>[4]D4_6!X$37/$E7/$E$1</f>
        <v>2.9250000000000002E-2</v>
      </c>
      <c r="Z19" s="59">
        <f>[4]D4_6!Y$37/$E7/$E$1</f>
        <v>6.8250000000000005E-2</v>
      </c>
      <c r="AA19" s="59">
        <f>[4]D4_6!Z$37/$E7/$E$1</f>
        <v>9.4250000000000014E-2</v>
      </c>
      <c r="AB19" s="59">
        <f>[4]D4_6!AA$37/$E7/$E$1</f>
        <v>0.32608333333333339</v>
      </c>
      <c r="AC19" s="60">
        <f>[4]D4_6!AB$37/$E7/$E$1</f>
        <v>0.65758333333333341</v>
      </c>
      <c r="AD19" s="148">
        <f t="shared" si="4"/>
        <v>0.43441666666666667</v>
      </c>
      <c r="AE19" s="149"/>
      <c r="AF19" s="132"/>
      <c r="AJ19" s="333"/>
      <c r="AU19" s="12"/>
      <c r="AV19" s="333"/>
      <c r="BG19" s="12"/>
    </row>
    <row r="20" spans="1:59" x14ac:dyDescent="0.2">
      <c r="A20" s="165">
        <f t="shared" si="12"/>
        <v>5</v>
      </c>
      <c r="B20" s="577"/>
      <c r="C20" s="137" t="s">
        <v>168</v>
      </c>
      <c r="D20" s="133" t="s">
        <v>127</v>
      </c>
      <c r="E20" s="166">
        <v>2</v>
      </c>
      <c r="F20" s="148">
        <f>[4]D4_6!E$48/$E20/$E$1</f>
        <v>0.40625000000000006</v>
      </c>
      <c r="G20" s="132">
        <f>[4]D4_6!F$48/$E8/$E$1</f>
        <v>0.31091666666666667</v>
      </c>
      <c r="H20">
        <f>[4]D4_6!G$48/$E8/$E$1</f>
        <v>0.31850000000000006</v>
      </c>
      <c r="I20">
        <f>[4]D4_6!H$48/$E8/$E$1</f>
        <v>0.38566666666666671</v>
      </c>
      <c r="J20">
        <f>[4]D4_6!I$48/$E8/$E$1</f>
        <v>0.34233333333333338</v>
      </c>
      <c r="K20">
        <f>[4]D4_6!J$48/$E8/$E$1</f>
        <v>0.35966666666666669</v>
      </c>
      <c r="L20">
        <f>[4]D4_6!K$48/$E8/$E$1</f>
        <v>0.44200000000000006</v>
      </c>
      <c r="M20">
        <f>[4]D4_6!L$48/$E8/$E$1</f>
        <v>0.44958333333333339</v>
      </c>
      <c r="N20">
        <f>[4]D4_6!M$48/$E8/$E$1</f>
        <v>0.31850000000000006</v>
      </c>
      <c r="O20">
        <f>[4]D4_6!N$48/$E8/$E$1</f>
        <v>0.23075000000000001</v>
      </c>
      <c r="P20">
        <f>[4]D4_6!O$48/$E8/$E$1</f>
        <v>0.24158333333333337</v>
      </c>
      <c r="Q20" s="76">
        <f>[4]D4_6!P$48/$E8/$E$1</f>
        <v>0.16900000000000001</v>
      </c>
      <c r="R20">
        <f>[4]D4_6!Q$48/$E8/$E$1</f>
        <v>0.15816666666666668</v>
      </c>
      <c r="S20">
        <f>[4]D4_6!R$48/$E8/$E$1</f>
        <v>0.15275000000000002</v>
      </c>
      <c r="T20">
        <f>[4]D4_6!S$48/$E8/$E$1</f>
        <v>0.10400000000000001</v>
      </c>
      <c r="U20">
        <f>[4]D4_6!T$48/$E8/$E$1</f>
        <v>6.8250000000000005E-2</v>
      </c>
      <c r="V20">
        <f>[4]D4_6!U$48/$E8/$E$1</f>
        <v>3.7916666666666668E-2</v>
      </c>
      <c r="W20">
        <f>[4]D4_6!V$48/$E8/$E$1</f>
        <v>3.2500000000000001E-2</v>
      </c>
      <c r="X20">
        <f>[4]D4_6!W$48/$E8/$E$1</f>
        <v>2.7083333333333338E-2</v>
      </c>
      <c r="Y20">
        <f>[4]D4_6!X$48/$E8/$E$1</f>
        <v>1.8416666666666668E-2</v>
      </c>
      <c r="Z20">
        <f>[4]D4_6!Y$48/$E8/$E$1</f>
        <v>4.2250000000000003E-2</v>
      </c>
      <c r="AA20">
        <f>[4]D4_6!Z$48/$E8/$E$1</f>
        <v>6.2833333333333338E-2</v>
      </c>
      <c r="AB20">
        <f>[4]D4_6!AA$48/$E8/$E$1</f>
        <v>0.15058333333333335</v>
      </c>
      <c r="AC20" s="76">
        <f>[4]D4_6!AB$48/$E8/$E$1</f>
        <v>0.38891666666666669</v>
      </c>
      <c r="AD20" s="148">
        <f t="shared" si="4"/>
        <v>0.21743402777777787</v>
      </c>
      <c r="AE20" s="149"/>
      <c r="AF20" s="132"/>
      <c r="AJ20" s="333"/>
      <c r="AU20" s="12"/>
      <c r="AV20" s="333"/>
      <c r="BG20" s="12"/>
    </row>
    <row r="21" spans="1:59" x14ac:dyDescent="0.2">
      <c r="A21" s="165">
        <f t="shared" si="12"/>
        <v>5</v>
      </c>
      <c r="B21" s="577"/>
      <c r="C21" s="136" t="s">
        <v>166</v>
      </c>
      <c r="D21" s="134" t="s">
        <v>123</v>
      </c>
      <c r="E21" s="167">
        <v>2</v>
      </c>
      <c r="F21" s="150">
        <f>[5]D4_6!E$37/$E21/$E$1</f>
        <v>0.65433333333333343</v>
      </c>
      <c r="G21" s="135">
        <f>[5]D4_6!F$37/$E9/$E$1</f>
        <v>0.57958333333333334</v>
      </c>
      <c r="H21" s="59">
        <f>[5]D4_6!G$37/$E9/$E$1</f>
        <v>0.60341666666666671</v>
      </c>
      <c r="I21" s="59">
        <f>[5]D4_6!H$37/$E9/$E$1</f>
        <v>0.62400000000000011</v>
      </c>
      <c r="J21" s="59">
        <f>[5]D4_6!I$37/$E9/$E$1</f>
        <v>0.64783333333333337</v>
      </c>
      <c r="K21" s="59">
        <f>[5]D4_6!J$37/$E9/$E$1</f>
        <v>0.59366666666666668</v>
      </c>
      <c r="L21" s="59">
        <f>[5]D4_6!K$37/$E9/$E$1</f>
        <v>0.64133333333333342</v>
      </c>
      <c r="M21" s="59">
        <f>[5]D4_6!L$37/$E9/$E$1</f>
        <v>0.66733333333333344</v>
      </c>
      <c r="N21" s="59">
        <f>[5]D4_6!M$37/$E9/$E$1</f>
        <v>0.68466666666666676</v>
      </c>
      <c r="O21" s="59">
        <f>[5]D4_6!N$37/$E9/$E$1</f>
        <v>0.79300000000000004</v>
      </c>
      <c r="P21" s="59">
        <f>[5]D4_6!O$37/$E9/$E$1</f>
        <v>0.75075000000000003</v>
      </c>
      <c r="Q21" s="60">
        <f>[5]D4_6!P$37/$E9/$E$1</f>
        <v>0.52866666666666673</v>
      </c>
      <c r="R21" s="59">
        <f>[5]D4_6!Q$37/$E9/$E$1</f>
        <v>0.4268333333333334</v>
      </c>
      <c r="S21" s="59">
        <f>[5]D4_6!R$37/$E9/$E$1</f>
        <v>0.34991666666666671</v>
      </c>
      <c r="T21" s="59">
        <f>[5]D4_6!S$37/$E9/$E$1</f>
        <v>0.23508333333333337</v>
      </c>
      <c r="U21" s="59">
        <f>[5]D4_6!T$37/$E9/$E$1</f>
        <v>0.13108333333333336</v>
      </c>
      <c r="V21" s="59">
        <f>[5]D4_6!U$37/$E9/$E$1</f>
        <v>8.8833333333333347E-2</v>
      </c>
      <c r="W21" s="59">
        <f>[5]D4_6!V$37/$E9/$E$1</f>
        <v>5.9583333333333342E-2</v>
      </c>
      <c r="X21" s="59">
        <f>[5]D4_6!W$37/$E9/$E$1</f>
        <v>4.2250000000000003E-2</v>
      </c>
      <c r="Y21" s="59">
        <f>[5]D4_6!X$37/$E9/$E$1</f>
        <v>3.0333333333333337E-2</v>
      </c>
      <c r="Z21" s="59">
        <f>[5]D4_6!Y$37/$E9/$E$1</f>
        <v>7.4750000000000011E-2</v>
      </c>
      <c r="AA21" s="59">
        <f>[5]D4_6!Z$37/$E9/$E$1</f>
        <v>0.12350000000000001</v>
      </c>
      <c r="AB21" s="59">
        <f>[5]D4_6!AA$37/$E9/$E$1</f>
        <v>0.30875000000000002</v>
      </c>
      <c r="AC21" s="60">
        <f>[5]D4_6!AB$37/$E9/$E$1</f>
        <v>0.66625000000000012</v>
      </c>
      <c r="AD21" s="148">
        <f t="shared" si="4"/>
        <v>0.42940625000000004</v>
      </c>
      <c r="AE21" s="149"/>
      <c r="AF21" s="132"/>
      <c r="AJ21" s="333"/>
      <c r="AU21" s="12"/>
      <c r="AV21" s="333"/>
      <c r="BG21" s="12"/>
    </row>
    <row r="22" spans="1:59" x14ac:dyDescent="0.2">
      <c r="A22" s="165">
        <f t="shared" si="12"/>
        <v>5</v>
      </c>
      <c r="B22" s="577"/>
      <c r="C22" s="137" t="s">
        <v>166</v>
      </c>
      <c r="D22" s="133" t="s">
        <v>127</v>
      </c>
      <c r="E22" s="166">
        <v>2</v>
      </c>
      <c r="F22" s="148">
        <f>[5]D4_6!E$48/$E22/$E$1</f>
        <v>0.53950000000000009</v>
      </c>
      <c r="G22" s="132">
        <f>[5]D4_6!F$48/$E10/$E$1</f>
        <v>0.49075000000000008</v>
      </c>
      <c r="H22">
        <f>[5]D4_6!G$48/$E10/$E$1</f>
        <v>0.44091666666666673</v>
      </c>
      <c r="I22">
        <f>[5]D4_6!H$48/$E10/$E$1</f>
        <v>0.51133333333333342</v>
      </c>
      <c r="J22">
        <f>[5]D4_6!I$48/$E10/$E$1</f>
        <v>0.42575000000000002</v>
      </c>
      <c r="K22">
        <f>[5]D4_6!J$48/$E10/$E$1</f>
        <v>0.4268333333333334</v>
      </c>
      <c r="L22">
        <f>[5]D4_6!K$48/$E10/$E$1</f>
        <v>0.53950000000000009</v>
      </c>
      <c r="M22">
        <f>[5]D4_6!L$48/$E10/$E$1</f>
        <v>0.54383333333333339</v>
      </c>
      <c r="N22">
        <f>[5]D4_6!M$48/$E10/$E$1</f>
        <v>0.51566666666666672</v>
      </c>
      <c r="O22">
        <f>[5]D4_6!N$48/$E10/$E$1</f>
        <v>0.60666666666666669</v>
      </c>
      <c r="P22">
        <f>[5]D4_6!O$48/$E10/$E$1</f>
        <v>0.34558333333333335</v>
      </c>
      <c r="Q22" s="76">
        <f>[5]D4_6!P$48/$E10/$E$1</f>
        <v>0.27625000000000005</v>
      </c>
      <c r="R22">
        <f>[5]D4_6!Q$48/$E10/$E$1</f>
        <v>0.16250000000000001</v>
      </c>
      <c r="S22">
        <f>[5]D4_6!R$48/$E10/$E$1</f>
        <v>9.5333333333333339E-2</v>
      </c>
      <c r="T22">
        <f>[5]D4_6!S$48/$E10/$E$1</f>
        <v>8.1250000000000003E-2</v>
      </c>
      <c r="U22">
        <f>[5]D4_6!T$48/$E10/$E$1</f>
        <v>5.9583333333333342E-2</v>
      </c>
      <c r="V22">
        <f>[5]D4_6!U$48/$E10/$E$1</f>
        <v>0.20475000000000002</v>
      </c>
      <c r="W22">
        <f>[5]D4_6!V$48/$E10/$E$1</f>
        <v>7.1500000000000008E-2</v>
      </c>
      <c r="X22">
        <f>[5]D4_6!W$48/$E10/$E$1</f>
        <v>0.16033333333333336</v>
      </c>
      <c r="Y22">
        <f>[5]D4_6!X$48/$E10/$E$1</f>
        <v>5.0916666666666673E-2</v>
      </c>
      <c r="Z22">
        <f>[5]D4_6!Y$48/$E10/$E$1</f>
        <v>9.8583333333333342E-2</v>
      </c>
      <c r="AA22">
        <f>[5]D4_6!Z$48/$E10/$E$1</f>
        <v>0.13108333333333336</v>
      </c>
      <c r="AB22">
        <f>[5]D4_6!AA$48/$E10/$E$1</f>
        <v>0.21558333333333335</v>
      </c>
      <c r="AC22" s="76">
        <f>[5]D4_6!AB$48/$E10/$E$1</f>
        <v>0.3975833333333334</v>
      </c>
      <c r="AD22" s="148">
        <f t="shared" si="4"/>
        <v>0.30798263888888883</v>
      </c>
      <c r="AE22" s="201">
        <f>AVERAGE(AD15:AD22)</f>
        <v>0.36478993055555559</v>
      </c>
      <c r="AF22" s="132"/>
      <c r="AJ22" s="333"/>
      <c r="AU22" s="12"/>
      <c r="AV22" s="333"/>
      <c r="BG22" s="12"/>
    </row>
    <row r="23" spans="1:59" x14ac:dyDescent="0.2">
      <c r="A23" s="165">
        <f t="shared" si="12"/>
        <v>5</v>
      </c>
      <c r="B23" s="577"/>
      <c r="C23" s="139"/>
      <c r="D23" s="133"/>
      <c r="E23" s="168"/>
      <c r="F23" s="77"/>
      <c r="Q23" s="76"/>
      <c r="AC23" s="76"/>
      <c r="AD23" s="148"/>
      <c r="AE23" s="149"/>
      <c r="AF23" s="132"/>
      <c r="AJ23" s="333"/>
      <c r="AU23" s="12"/>
      <c r="AV23" s="333"/>
      <c r="BG23" s="12"/>
    </row>
    <row r="24" spans="1:59" x14ac:dyDescent="0.2">
      <c r="A24" s="165">
        <f t="shared" si="12"/>
        <v>5</v>
      </c>
      <c r="B24" s="578"/>
      <c r="C24" s="140" t="s">
        <v>173</v>
      </c>
      <c r="D24" s="142" t="s">
        <v>174</v>
      </c>
      <c r="E24" s="169"/>
      <c r="F24" s="153">
        <f>SUM(F15:F22)/8</f>
        <v>0.59150000000000014</v>
      </c>
      <c r="G24" s="141">
        <f t="shared" ref="G24:AC24" si="13">SUM(G15:G22)/8</f>
        <v>0.61221875000000003</v>
      </c>
      <c r="H24" s="141">
        <f t="shared" si="13"/>
        <v>0.56861458333333337</v>
      </c>
      <c r="I24" s="141">
        <f t="shared" si="13"/>
        <v>0.54329166666666673</v>
      </c>
      <c r="J24" s="141">
        <f t="shared" si="13"/>
        <v>0.51404166666666673</v>
      </c>
      <c r="K24" s="141">
        <f t="shared" si="13"/>
        <v>0.52067708333333329</v>
      </c>
      <c r="L24" s="141">
        <f t="shared" si="13"/>
        <v>0.55805208333333334</v>
      </c>
      <c r="M24" s="141">
        <f t="shared" si="13"/>
        <v>0.5637395833333334</v>
      </c>
      <c r="N24" s="141">
        <f t="shared" si="13"/>
        <v>0.52866666666666673</v>
      </c>
      <c r="O24" s="141">
        <f t="shared" si="13"/>
        <v>0.57822916666666668</v>
      </c>
      <c r="P24" s="141">
        <f t="shared" si="13"/>
        <v>0.54288541666666668</v>
      </c>
      <c r="Q24" s="154">
        <f t="shared" si="13"/>
        <v>0.40272916666666669</v>
      </c>
      <c r="R24" s="141">
        <f t="shared" si="13"/>
        <v>0.34436458333333336</v>
      </c>
      <c r="S24" s="141">
        <f t="shared" si="13"/>
        <v>0.29900000000000004</v>
      </c>
      <c r="T24" s="141">
        <f t="shared" si="13"/>
        <v>0.17942708333333338</v>
      </c>
      <c r="U24" s="141">
        <f t="shared" si="13"/>
        <v>0.14814583333333337</v>
      </c>
      <c r="V24" s="141">
        <f t="shared" si="13"/>
        <v>8.6260416666666673E-2</v>
      </c>
      <c r="W24" s="141">
        <f t="shared" si="13"/>
        <v>5.6062500000000001E-2</v>
      </c>
      <c r="X24" s="141">
        <f t="shared" si="13"/>
        <v>5.7958333333333348E-2</v>
      </c>
      <c r="Y24" s="141">
        <f t="shared" si="13"/>
        <v>3.3854166666666671E-2</v>
      </c>
      <c r="Z24" s="141">
        <f t="shared" si="13"/>
        <v>5.7958333333333334E-2</v>
      </c>
      <c r="AA24" s="141">
        <f t="shared" si="13"/>
        <v>0.11361458333333335</v>
      </c>
      <c r="AB24" s="141">
        <f t="shared" si="13"/>
        <v>0.2719166666666667</v>
      </c>
      <c r="AC24" s="154">
        <f t="shared" si="13"/>
        <v>0.58174999999999999</v>
      </c>
      <c r="AD24" s="200">
        <f t="shared" si="4"/>
        <v>0.3647899305555557</v>
      </c>
      <c r="AE24" s="202"/>
      <c r="AF24" s="132"/>
      <c r="AJ24" s="333"/>
      <c r="AU24" s="12"/>
      <c r="AV24" s="333"/>
      <c r="BG24" s="12"/>
    </row>
    <row r="25" spans="1:59" x14ac:dyDescent="0.2">
      <c r="A25" s="165">
        <f t="shared" si="12"/>
        <v>5</v>
      </c>
      <c r="B25" s="578"/>
      <c r="C25" s="143" t="s">
        <v>173</v>
      </c>
      <c r="D25" s="134" t="s">
        <v>123</v>
      </c>
      <c r="E25" s="167"/>
      <c r="F25" s="155">
        <f>AVERAGE(F15,F17,F19,F21)</f>
        <v>0.66489583333333346</v>
      </c>
      <c r="G25" s="138">
        <f t="shared" ref="G25:AC25" si="14">AVERAGE(G15,G17,G19,G21)</f>
        <v>0.67897916666666669</v>
      </c>
      <c r="H25" s="138">
        <f t="shared" si="14"/>
        <v>0.6299583333333334</v>
      </c>
      <c r="I25" s="138">
        <f t="shared" si="14"/>
        <v>0.59014583333333337</v>
      </c>
      <c r="J25" s="138">
        <f t="shared" si="14"/>
        <v>0.58635416666666673</v>
      </c>
      <c r="K25" s="138">
        <f t="shared" si="14"/>
        <v>0.60585416666666669</v>
      </c>
      <c r="L25" s="138">
        <f t="shared" si="14"/>
        <v>0.6204791666666668</v>
      </c>
      <c r="M25" s="138">
        <f t="shared" si="14"/>
        <v>0.6402500000000001</v>
      </c>
      <c r="N25" s="138">
        <f t="shared" si="14"/>
        <v>0.6334791666666667</v>
      </c>
      <c r="O25" s="138">
        <f t="shared" si="14"/>
        <v>0.73422916666666671</v>
      </c>
      <c r="P25" s="138">
        <f t="shared" si="14"/>
        <v>0.68818750000000006</v>
      </c>
      <c r="Q25" s="156">
        <f>AVERAGE(Q15,Q17,Q19,Q21)</f>
        <v>0.50239583333333337</v>
      </c>
      <c r="R25" s="138">
        <f t="shared" si="14"/>
        <v>0.41464583333333338</v>
      </c>
      <c r="S25" s="138">
        <f t="shared" si="14"/>
        <v>0.33204166666666668</v>
      </c>
      <c r="T25" s="138">
        <f t="shared" si="14"/>
        <v>0.21910416666666671</v>
      </c>
      <c r="U25" s="138">
        <f t="shared" si="14"/>
        <v>0.138125</v>
      </c>
      <c r="V25" s="138">
        <f t="shared" si="14"/>
        <v>8.5312500000000013E-2</v>
      </c>
      <c r="W25" s="138">
        <f t="shared" si="14"/>
        <v>6.310416666666667E-2</v>
      </c>
      <c r="X25" s="138">
        <f t="shared" si="14"/>
        <v>5.0375000000000003E-2</v>
      </c>
      <c r="Y25" s="138">
        <f t="shared" si="14"/>
        <v>3.4125000000000003E-2</v>
      </c>
      <c r="Z25" s="138">
        <f t="shared" si="14"/>
        <v>6.0666666666666674E-2</v>
      </c>
      <c r="AA25" s="138">
        <f t="shared" si="14"/>
        <v>0.10129166666666667</v>
      </c>
      <c r="AB25" s="138">
        <f t="shared" si="14"/>
        <v>0.30902083333333336</v>
      </c>
      <c r="AC25" s="156">
        <f t="shared" si="14"/>
        <v>0.65243750000000011</v>
      </c>
      <c r="AD25" s="148">
        <f t="shared" si="4"/>
        <v>0.41814409722222218</v>
      </c>
      <c r="AE25" s="149"/>
      <c r="AF25" s="132"/>
      <c r="AJ25" s="333"/>
      <c r="AU25" s="12"/>
      <c r="AV25" s="333"/>
      <c r="BG25" s="12"/>
    </row>
    <row r="26" spans="1:59" ht="13.8" thickBot="1" x14ac:dyDescent="0.25">
      <c r="A26" s="170">
        <f t="shared" si="12"/>
        <v>5</v>
      </c>
      <c r="B26" s="579"/>
      <c r="C26" s="171" t="s">
        <v>173</v>
      </c>
      <c r="D26" s="172" t="s">
        <v>127</v>
      </c>
      <c r="E26" s="173"/>
      <c r="F26" s="176">
        <f>AVERAGE(F16,F18,F20,F22)</f>
        <v>0.51810416666666681</v>
      </c>
      <c r="G26" s="177">
        <f t="shared" ref="G26:AC26" si="15">AVERAGE(G16,G18,G20,G22)</f>
        <v>0.54545833333333338</v>
      </c>
      <c r="H26" s="177">
        <f t="shared" si="15"/>
        <v>0.50727083333333334</v>
      </c>
      <c r="I26" s="177">
        <f t="shared" si="15"/>
        <v>0.49643750000000009</v>
      </c>
      <c r="J26" s="177">
        <f t="shared" si="15"/>
        <v>0.44172916666666673</v>
      </c>
      <c r="K26" s="177">
        <f t="shared" si="15"/>
        <v>0.43550000000000005</v>
      </c>
      <c r="L26" s="177">
        <f t="shared" si="15"/>
        <v>0.49562500000000004</v>
      </c>
      <c r="M26" s="177">
        <f t="shared" si="15"/>
        <v>0.48722916666666671</v>
      </c>
      <c r="N26" s="177">
        <f t="shared" si="15"/>
        <v>0.4238541666666667</v>
      </c>
      <c r="O26" s="177">
        <f t="shared" si="15"/>
        <v>0.42222916666666671</v>
      </c>
      <c r="P26" s="177">
        <f t="shared" si="15"/>
        <v>0.3975833333333334</v>
      </c>
      <c r="Q26" s="178">
        <f>AVERAGE(Q16,Q18,Q20,Q22)</f>
        <v>0.30306250000000007</v>
      </c>
      <c r="R26" s="177">
        <f t="shared" si="15"/>
        <v>0.27408333333333335</v>
      </c>
      <c r="S26" s="177">
        <f t="shared" si="15"/>
        <v>0.26595833333333335</v>
      </c>
      <c r="T26" s="177">
        <f t="shared" si="15"/>
        <v>0.13975000000000001</v>
      </c>
      <c r="U26" s="177">
        <f t="shared" si="15"/>
        <v>0.15816666666666671</v>
      </c>
      <c r="V26" s="177">
        <f t="shared" si="15"/>
        <v>8.7208333333333332E-2</v>
      </c>
      <c r="W26" s="177">
        <f t="shared" si="15"/>
        <v>4.9020833333333333E-2</v>
      </c>
      <c r="X26" s="177">
        <f t="shared" si="15"/>
        <v>6.5541666666666679E-2</v>
      </c>
      <c r="Y26" s="177">
        <f t="shared" si="15"/>
        <v>3.3583333333333333E-2</v>
      </c>
      <c r="Z26" s="177">
        <f t="shared" si="15"/>
        <v>5.5250000000000007E-2</v>
      </c>
      <c r="AA26" s="177">
        <f t="shared" si="15"/>
        <v>0.12593750000000001</v>
      </c>
      <c r="AB26" s="177">
        <f t="shared" si="15"/>
        <v>0.23481250000000001</v>
      </c>
      <c r="AC26" s="178">
        <f t="shared" si="15"/>
        <v>0.51106250000000009</v>
      </c>
      <c r="AD26" s="176">
        <f t="shared" si="4"/>
        <v>0.31143576388888899</v>
      </c>
      <c r="AE26" s="178"/>
      <c r="AF26" s="132"/>
      <c r="AJ26" s="333"/>
      <c r="AU26" s="12"/>
      <c r="AV26" s="333"/>
      <c r="BG26" s="12"/>
    </row>
    <row r="27" spans="1:59" x14ac:dyDescent="0.2">
      <c r="A27" s="161">
        <v>6</v>
      </c>
      <c r="B27" s="576" t="s">
        <v>243</v>
      </c>
      <c r="C27" s="162" t="s">
        <v>169</v>
      </c>
      <c r="D27" s="163" t="s">
        <v>123</v>
      </c>
      <c r="E27" s="164">
        <v>2</v>
      </c>
      <c r="F27" s="145">
        <f>[1]D4_6!E$70/$E27/$E$1</f>
        <v>0.51025000000000009</v>
      </c>
      <c r="G27" s="146">
        <f>[1]D4_6!F$70/$E15/$E$1</f>
        <v>0.55358333333333343</v>
      </c>
      <c r="H27" s="146">
        <f>[1]D4_6!G$70/$E15/$E$1</f>
        <v>0.57200000000000006</v>
      </c>
      <c r="I27" s="146">
        <f>[1]D4_6!H$70/$E15/$E$1</f>
        <v>0.53408333333333335</v>
      </c>
      <c r="J27" s="146">
        <f>[1]D4_6!I$70/$E15/$E$1</f>
        <v>0.52866666666666673</v>
      </c>
      <c r="K27" s="146">
        <f>[1]D4_6!J$70/$E15/$E$1</f>
        <v>0.51891666666666669</v>
      </c>
      <c r="L27" s="146">
        <f>[1]D4_6!K$70/$E15/$E$1</f>
        <v>0.57741666666666669</v>
      </c>
      <c r="M27" s="146">
        <f>[1]D4_6!L$70/$E15/$E$1</f>
        <v>0.55900000000000005</v>
      </c>
      <c r="N27" s="146">
        <f>[1]D4_6!M$70/$E15/$E$1</f>
        <v>0.50266666666666671</v>
      </c>
      <c r="O27" s="146">
        <f>[1]D4_6!N$70/$E15/$E$1</f>
        <v>0.65758333333333341</v>
      </c>
      <c r="P27" s="146">
        <f>[1]D4_6!O$70/$E15/$E$1</f>
        <v>0.58500000000000008</v>
      </c>
      <c r="Q27" s="147">
        <f>[1]D4_6!P$70/$E15/$E$1</f>
        <v>0.43550000000000005</v>
      </c>
      <c r="R27" s="135">
        <f>[1]D4_6!Q$70/$E15/$E$1</f>
        <v>0.3369166666666667</v>
      </c>
      <c r="S27" s="135">
        <f>[1]D4_6!R$70/$E15/$E$1</f>
        <v>0.26866666666666672</v>
      </c>
      <c r="T27" s="135">
        <f>[1]D4_6!S$70/$E15/$E$1</f>
        <v>0.17658333333333334</v>
      </c>
      <c r="U27" s="135">
        <f>[1]D4_6!T$70/$E15/$E$1</f>
        <v>0.11158333333333334</v>
      </c>
      <c r="V27" s="135">
        <f>[1]D4_6!U$70/$E15/$E$1</f>
        <v>8.7750000000000009E-2</v>
      </c>
      <c r="W27" s="135">
        <f>[1]D4_6!V$70/$E15/$E$1</f>
        <v>5.5250000000000007E-2</v>
      </c>
      <c r="X27" s="135">
        <f>[1]D4_6!W$70/$E15/$E$1</f>
        <v>4.766666666666667E-2</v>
      </c>
      <c r="Y27" s="135">
        <f>[1]D4_6!X$70/$E15/$E$1</f>
        <v>2.491666666666667E-2</v>
      </c>
      <c r="Z27" s="135">
        <f>[1]D4_6!Y$70/$E15/$E$1</f>
        <v>4.5500000000000006E-2</v>
      </c>
      <c r="AA27" s="135">
        <f>[1]D4_6!Z$70/$E15/$E$1</f>
        <v>8.3416666666666681E-2</v>
      </c>
      <c r="AB27" s="135">
        <f>[1]D4_6!AA$70/$E15/$E$1</f>
        <v>0.28708333333333336</v>
      </c>
      <c r="AC27" s="147">
        <f>[1]D4_6!AB$70/$E15/$E$1</f>
        <v>0.58283333333333343</v>
      </c>
      <c r="AD27" s="180">
        <f t="shared" ref="AD27:AD34" si="16">AVERAGE(F27:AC27)</f>
        <v>0.36011805555555548</v>
      </c>
      <c r="AE27" s="203"/>
      <c r="AF27" s="132"/>
      <c r="AG27">
        <f>A27</f>
        <v>6</v>
      </c>
      <c r="AH27" t="str">
        <f>B27</f>
        <v>南１９条西１０/１１
　石山通り</v>
      </c>
      <c r="AI27" t="str">
        <f>D37</f>
        <v>東向</v>
      </c>
      <c r="AJ27" s="331">
        <f t="shared" ref="AJ27:AS28" si="17">F37</f>
        <v>0.55304166666666676</v>
      </c>
      <c r="AK27" s="132">
        <f t="shared" si="17"/>
        <v>0.54870833333333335</v>
      </c>
      <c r="AL27" s="132">
        <f t="shared" si="17"/>
        <v>0.58825000000000005</v>
      </c>
      <c r="AM27" s="132">
        <f t="shared" si="17"/>
        <v>0.55656250000000007</v>
      </c>
      <c r="AN27" s="132">
        <f t="shared" si="17"/>
        <v>0.5679375000000001</v>
      </c>
      <c r="AO27" s="132">
        <f t="shared" si="17"/>
        <v>0.53300000000000003</v>
      </c>
      <c r="AP27" s="132">
        <f t="shared" si="17"/>
        <v>0.55818750000000006</v>
      </c>
      <c r="AQ27" s="132">
        <f t="shared" si="17"/>
        <v>0.60341666666666671</v>
      </c>
      <c r="AR27" s="132">
        <f t="shared" si="17"/>
        <v>0.58987500000000015</v>
      </c>
      <c r="AS27" s="132">
        <f t="shared" si="17"/>
        <v>0.68304166666666677</v>
      </c>
      <c r="AT27" s="132">
        <f t="shared" ref="AT27:BC28" si="18">P37</f>
        <v>0.60179166666666672</v>
      </c>
      <c r="AU27" s="332">
        <f t="shared" si="18"/>
        <v>0.46393750000000011</v>
      </c>
      <c r="AV27" s="331">
        <f t="shared" si="18"/>
        <v>0.36345833333333333</v>
      </c>
      <c r="AW27" s="132">
        <f t="shared" si="18"/>
        <v>0.32391666666666669</v>
      </c>
      <c r="AX27" s="132">
        <f t="shared" si="18"/>
        <v>0.21585416666666668</v>
      </c>
      <c r="AY27" s="132">
        <f t="shared" si="18"/>
        <v>0.13541666666666669</v>
      </c>
      <c r="AZ27" s="132">
        <f t="shared" si="18"/>
        <v>8.5854166666666676E-2</v>
      </c>
      <c r="BA27" s="132">
        <f t="shared" si="18"/>
        <v>5.6333333333333339E-2</v>
      </c>
      <c r="BB27" s="132">
        <f t="shared" si="18"/>
        <v>4.3875000000000004E-2</v>
      </c>
      <c r="BC27" s="132">
        <f t="shared" si="18"/>
        <v>2.8708333333333336E-2</v>
      </c>
      <c r="BD27" s="132">
        <f t="shared" ref="BD27:BG28" si="19">Z37</f>
        <v>5.1187500000000004E-2</v>
      </c>
      <c r="BE27" s="132">
        <f t="shared" si="19"/>
        <v>9.5062500000000008E-2</v>
      </c>
      <c r="BF27" s="132">
        <f t="shared" si="19"/>
        <v>0.29277083333333337</v>
      </c>
      <c r="BG27" s="332">
        <f t="shared" si="19"/>
        <v>0.60152083333333339</v>
      </c>
    </row>
    <row r="28" spans="1:59" x14ac:dyDescent="0.2">
      <c r="A28" s="165">
        <f>A27</f>
        <v>6</v>
      </c>
      <c r="B28" s="577"/>
      <c r="C28" s="137" t="s">
        <v>169</v>
      </c>
      <c r="D28" s="133" t="s">
        <v>127</v>
      </c>
      <c r="E28" s="166">
        <v>2</v>
      </c>
      <c r="F28" s="148">
        <f>[1]D4_6!E$81/$E27/$E$1</f>
        <v>0.37591666666666673</v>
      </c>
      <c r="G28" s="132">
        <f>[1]D4_6!F$81/$E16/$E$1</f>
        <v>0.42466666666666669</v>
      </c>
      <c r="H28" s="132">
        <f>[1]D4_6!G$81/$E16/$E$1</f>
        <v>0.37808333333333338</v>
      </c>
      <c r="I28" s="132">
        <f>[1]D4_6!H$81/$E16/$E$1</f>
        <v>0.38458333333333339</v>
      </c>
      <c r="J28" s="132">
        <f>[1]D4_6!I$81/$E16/$E$1</f>
        <v>0.34016666666666673</v>
      </c>
      <c r="K28" s="132">
        <f>[1]D4_6!J$81/$E16/$E$1</f>
        <v>0.35641666666666671</v>
      </c>
      <c r="L28" s="132">
        <f>[1]D4_6!K$81/$E16/$E$1</f>
        <v>0.36508333333333337</v>
      </c>
      <c r="M28" s="132">
        <f>[1]D4_6!L$81/$E16/$E$1</f>
        <v>0.35966666666666669</v>
      </c>
      <c r="N28" s="132">
        <f>[1]D4_6!M$81/$E16/$E$1</f>
        <v>0.3661666666666667</v>
      </c>
      <c r="O28" s="132">
        <f>[1]D4_6!N$81/$E16/$E$1</f>
        <v>0.40733333333333338</v>
      </c>
      <c r="P28" s="132">
        <f>[1]D4_6!O$81/$E16/$E$1</f>
        <v>0.39325000000000004</v>
      </c>
      <c r="Q28" s="149">
        <f>[1]D4_6!P$81/$E16/$E$1</f>
        <v>0.27083333333333337</v>
      </c>
      <c r="R28" s="132">
        <f>[1]D4_6!Q$81/$E16/$E$1</f>
        <v>0.22100000000000003</v>
      </c>
      <c r="S28" s="132">
        <f>[1]D4_6!R$81/$E16/$E$1</f>
        <v>0.19825000000000001</v>
      </c>
      <c r="T28" s="132">
        <f>[1]D4_6!S$81/$E16/$E$1</f>
        <v>0.10833333333333335</v>
      </c>
      <c r="U28" s="132">
        <f>[1]D4_6!T$81/$E16/$E$1</f>
        <v>7.9083333333333339E-2</v>
      </c>
      <c r="V28" s="132">
        <f>[1]D4_6!U$81/$E16/$E$1</f>
        <v>6.0666666666666674E-2</v>
      </c>
      <c r="W28" s="132">
        <f>[1]D4_6!V$81/$E16/$E$1</f>
        <v>3.2500000000000001E-2</v>
      </c>
      <c r="X28" s="132">
        <f>[1]D4_6!W$81/$E16/$E$1</f>
        <v>2.816666666666667E-2</v>
      </c>
      <c r="Y28" s="132">
        <f>[1]D4_6!X$81/$E16/$E$1</f>
        <v>2.491666666666667E-2</v>
      </c>
      <c r="Z28" s="132">
        <f>[1]D4_6!Y$81/$E16/$E$1</f>
        <v>2.9250000000000002E-2</v>
      </c>
      <c r="AA28" s="132">
        <f>[1]D4_6!Z$81/$E16/$E$1</f>
        <v>5.7416666666666671E-2</v>
      </c>
      <c r="AB28" s="132">
        <f>[1]D4_6!AA$81/$E16/$E$1</f>
        <v>0.18416666666666667</v>
      </c>
      <c r="AC28" s="149">
        <f>[1]D4_6!AB$81/$E16/$E$1</f>
        <v>0.42466666666666669</v>
      </c>
      <c r="AD28" s="148">
        <f t="shared" si="16"/>
        <v>0.2446076388888889</v>
      </c>
      <c r="AE28" s="149"/>
      <c r="AF28" s="132"/>
      <c r="AI28" t="str">
        <f>D38</f>
        <v>西向</v>
      </c>
      <c r="AJ28" s="331">
        <f t="shared" si="17"/>
        <v>0.40652083333333339</v>
      </c>
      <c r="AK28" s="132">
        <f t="shared" si="17"/>
        <v>0.42927083333333338</v>
      </c>
      <c r="AL28" s="132">
        <f t="shared" si="17"/>
        <v>0.41085416666666669</v>
      </c>
      <c r="AM28" s="132">
        <f t="shared" si="17"/>
        <v>0.39379166666666671</v>
      </c>
      <c r="AN28" s="132">
        <f t="shared" si="17"/>
        <v>0.38350000000000006</v>
      </c>
      <c r="AO28" s="132">
        <f t="shared" si="17"/>
        <v>0.39379166666666676</v>
      </c>
      <c r="AP28" s="132">
        <f t="shared" si="17"/>
        <v>0.43225000000000002</v>
      </c>
      <c r="AQ28" s="132">
        <f t="shared" si="17"/>
        <v>0.40625</v>
      </c>
      <c r="AR28" s="132">
        <f t="shared" si="17"/>
        <v>0.41275000000000006</v>
      </c>
      <c r="AS28" s="132">
        <f t="shared" si="17"/>
        <v>0.43252083333333335</v>
      </c>
      <c r="AT28" s="132">
        <f t="shared" si="18"/>
        <v>0.4582500000000001</v>
      </c>
      <c r="AU28" s="332">
        <f t="shared" si="18"/>
        <v>0.37158333333333338</v>
      </c>
      <c r="AV28" s="331">
        <f t="shared" si="18"/>
        <v>0.29168749999999999</v>
      </c>
      <c r="AW28" s="132">
        <f t="shared" si="18"/>
        <v>0.22316666666666668</v>
      </c>
      <c r="AX28" s="132">
        <f t="shared" si="18"/>
        <v>0.15058333333333335</v>
      </c>
      <c r="AY28" s="132">
        <f t="shared" si="18"/>
        <v>0.10020833333333334</v>
      </c>
      <c r="AZ28" s="132">
        <f t="shared" si="18"/>
        <v>5.7958333333333334E-2</v>
      </c>
      <c r="BA28" s="132">
        <f t="shared" si="18"/>
        <v>4.1979166666666672E-2</v>
      </c>
      <c r="BB28" s="132">
        <f t="shared" si="18"/>
        <v>3.0604166666666672E-2</v>
      </c>
      <c r="BC28" s="132">
        <f t="shared" si="18"/>
        <v>2.410416666666667E-2</v>
      </c>
      <c r="BD28" s="132">
        <f t="shared" si="19"/>
        <v>3.7375000000000005E-2</v>
      </c>
      <c r="BE28" s="132">
        <f t="shared" si="19"/>
        <v>6.3916666666666677E-2</v>
      </c>
      <c r="BF28" s="132">
        <f t="shared" si="19"/>
        <v>0.19310416666666669</v>
      </c>
      <c r="BG28" s="332">
        <f t="shared" si="19"/>
        <v>0.44525000000000003</v>
      </c>
    </row>
    <row r="29" spans="1:59" x14ac:dyDescent="0.2">
      <c r="A29" s="165">
        <f t="shared" ref="A29:A38" si="20">A28</f>
        <v>6</v>
      </c>
      <c r="B29" s="577"/>
      <c r="C29" s="136" t="s">
        <v>170</v>
      </c>
      <c r="D29" s="134" t="s">
        <v>123</v>
      </c>
      <c r="E29" s="167">
        <v>2</v>
      </c>
      <c r="F29" s="150">
        <f>[3]D4_6!E$70/$E29/$E$1</f>
        <v>0.6153333333333334</v>
      </c>
      <c r="G29" s="135">
        <f>[3]D4_6!F$70/$E17/$E$1</f>
        <v>0.58825000000000005</v>
      </c>
      <c r="H29" s="135">
        <f>[3]D4_6!G$70/$E17/$E$1</f>
        <v>0.63808333333333345</v>
      </c>
      <c r="I29" s="135">
        <f>[3]D4_6!H$70/$E17/$E$1</f>
        <v>0.57091666666666674</v>
      </c>
      <c r="J29" s="135">
        <f>[3]D4_6!I$70/$E17/$E$1</f>
        <v>0.59475000000000011</v>
      </c>
      <c r="K29" s="135">
        <f>[3]D4_6!J$70/$E17/$E$1</f>
        <v>0.58391666666666675</v>
      </c>
      <c r="L29" s="135">
        <f>[3]D4_6!K$70/$E17/$E$1</f>
        <v>0.5817500000000001</v>
      </c>
      <c r="M29" s="135">
        <f>[3]D4_6!L$70/$E17/$E$1</f>
        <v>0.66191666666666671</v>
      </c>
      <c r="N29" s="135">
        <f>[3]D4_6!M$70/$E17/$E$1</f>
        <v>0.63158333333333339</v>
      </c>
      <c r="O29" s="135">
        <f>[3]D4_6!N$70/$E17/$E$1</f>
        <v>0.71933333333333338</v>
      </c>
      <c r="P29" s="135">
        <f>[3]D4_6!O$70/$E17/$E$1</f>
        <v>0.66625000000000012</v>
      </c>
      <c r="Q29" s="151">
        <f>[3]D4_6!P$70/$E17/$E$1</f>
        <v>0.50483333333333336</v>
      </c>
      <c r="R29" s="135">
        <f>[3]D4_6!Q$70/$E17/$E$1</f>
        <v>0.38025000000000003</v>
      </c>
      <c r="S29" s="135">
        <f>[3]D4_6!R$70/$E17/$E$1</f>
        <v>0.30875000000000002</v>
      </c>
      <c r="T29" s="135">
        <f>[3]D4_6!S$70/$E17/$E$1</f>
        <v>0.20366666666666669</v>
      </c>
      <c r="U29" s="135">
        <f>[3]D4_6!T$70/$E17/$E$1</f>
        <v>0.15275000000000002</v>
      </c>
      <c r="V29" s="135">
        <f>[3]D4_6!U$70/$E17/$E$1</f>
        <v>7.2583333333333347E-2</v>
      </c>
      <c r="W29" s="135">
        <f>[3]D4_6!V$70/$E17/$E$1</f>
        <v>6.0666666666666674E-2</v>
      </c>
      <c r="X29" s="135">
        <f>[3]D4_6!W$70/$E17/$E$1</f>
        <v>4.3333333333333335E-2</v>
      </c>
      <c r="Y29" s="135">
        <f>[3]D4_6!X$70/$E17/$E$1</f>
        <v>3.7916666666666668E-2</v>
      </c>
      <c r="Z29" s="135">
        <f>[3]D4_6!Y$70/$E17/$E$1</f>
        <v>4.1166666666666671E-2</v>
      </c>
      <c r="AA29" s="135">
        <f>[3]D4_6!Z$70/$E17/$E$1</f>
        <v>9.1000000000000011E-2</v>
      </c>
      <c r="AB29" s="135">
        <f>[3]D4_6!AA$70/$E17/$E$1</f>
        <v>0.28491666666666671</v>
      </c>
      <c r="AC29" s="151">
        <f>[3]D4_6!AB$70/$E17/$E$1</f>
        <v>0.60125000000000006</v>
      </c>
      <c r="AD29" s="148">
        <f t="shared" si="16"/>
        <v>0.4014652777777778</v>
      </c>
      <c r="AE29" s="149"/>
      <c r="AF29" s="132"/>
      <c r="AJ29" s="333"/>
      <c r="AU29" s="12"/>
      <c r="AV29" s="333"/>
      <c r="BG29" s="12"/>
    </row>
    <row r="30" spans="1:59" x14ac:dyDescent="0.2">
      <c r="A30" s="165">
        <f t="shared" si="20"/>
        <v>6</v>
      </c>
      <c r="B30" s="577"/>
      <c r="C30" s="137" t="s">
        <v>170</v>
      </c>
      <c r="D30" s="133" t="s">
        <v>127</v>
      </c>
      <c r="E30" s="166">
        <v>2</v>
      </c>
      <c r="F30" s="148">
        <f>[3]D4_6!E$81/$E30/$E$1</f>
        <v>0.39866666666666672</v>
      </c>
      <c r="G30" s="132">
        <f>[3]D4_6!F$81/$E18/$E$1</f>
        <v>0.38133333333333336</v>
      </c>
      <c r="H30" s="132">
        <f>[3]D4_6!G$81/$E18/$E$1</f>
        <v>0.39650000000000002</v>
      </c>
      <c r="I30" s="132">
        <f>[3]D4_6!H$81/$E18/$E$1</f>
        <v>0.36291666666666672</v>
      </c>
      <c r="J30" s="132">
        <f>[3]D4_6!I$81/$E18/$E$1</f>
        <v>0.35641666666666671</v>
      </c>
      <c r="K30" s="132">
        <f>[3]D4_6!J$81/$E18/$E$1</f>
        <v>0.35858333333333337</v>
      </c>
      <c r="L30" s="132">
        <f>[3]D4_6!K$81/$E18/$E$1</f>
        <v>0.39433333333333337</v>
      </c>
      <c r="M30" s="132">
        <f>[3]D4_6!L$81/$E18/$E$1</f>
        <v>0.39650000000000002</v>
      </c>
      <c r="N30" s="132">
        <f>[3]D4_6!M$81/$E18/$E$1</f>
        <v>0.39975000000000005</v>
      </c>
      <c r="O30" s="132">
        <f>[3]D4_6!N$81/$E18/$E$1</f>
        <v>0.42575000000000002</v>
      </c>
      <c r="P30" s="132">
        <f>[3]D4_6!O$81/$E18/$E$1</f>
        <v>0.45066666666666672</v>
      </c>
      <c r="Q30" s="149">
        <f>[3]D4_6!P$81/$E18/$E$1</f>
        <v>0.35641666666666671</v>
      </c>
      <c r="R30" s="132">
        <f>[3]D4_6!Q$81/$E18/$E$1</f>
        <v>0.27408333333333335</v>
      </c>
      <c r="S30" s="132">
        <f>[3]D4_6!R$81/$E18/$E$1</f>
        <v>0.2101666666666667</v>
      </c>
      <c r="T30" s="132">
        <f>[3]D4_6!S$81/$E18/$E$1</f>
        <v>0.14300000000000002</v>
      </c>
      <c r="U30" s="132">
        <f>[3]D4_6!T$81/$E18/$E$1</f>
        <v>0.11158333333333334</v>
      </c>
      <c r="V30" s="132">
        <f>[3]D4_6!U$81/$E18/$E$1</f>
        <v>5.0916666666666673E-2</v>
      </c>
      <c r="W30" s="132">
        <f>[3]D4_6!V$81/$E18/$E$1</f>
        <v>4.0083333333333339E-2</v>
      </c>
      <c r="X30" s="132">
        <f>[3]D4_6!W$81/$E18/$E$1</f>
        <v>3.2500000000000001E-2</v>
      </c>
      <c r="Y30" s="132">
        <f>[3]D4_6!X$81/$E18/$E$1</f>
        <v>2.9250000000000002E-2</v>
      </c>
      <c r="Z30" s="132">
        <f>[3]D4_6!Y$81/$E18/$E$1</f>
        <v>2.491666666666667E-2</v>
      </c>
      <c r="AA30" s="132">
        <f>[3]D4_6!Z$81/$E18/$E$1</f>
        <v>6.8250000000000005E-2</v>
      </c>
      <c r="AB30" s="132">
        <f>[3]D4_6!AA$81/$E18/$E$1</f>
        <v>0.16791666666666669</v>
      </c>
      <c r="AC30" s="149">
        <f>[3]D4_6!AB$81/$E18/$E$1</f>
        <v>0.43225000000000002</v>
      </c>
      <c r="AD30" s="148">
        <f t="shared" si="16"/>
        <v>0.26094791666666667</v>
      </c>
      <c r="AE30" s="149"/>
      <c r="AF30" s="132"/>
      <c r="AJ30" s="333"/>
      <c r="AU30" s="12"/>
      <c r="AV30" s="333"/>
      <c r="BG30" s="12"/>
    </row>
    <row r="31" spans="1:59" x14ac:dyDescent="0.2">
      <c r="A31" s="165">
        <f t="shared" si="20"/>
        <v>6</v>
      </c>
      <c r="B31" s="577"/>
      <c r="C31" s="136" t="s">
        <v>167</v>
      </c>
      <c r="D31" s="134" t="s">
        <v>123</v>
      </c>
      <c r="E31" s="167">
        <v>2</v>
      </c>
      <c r="F31" s="150">
        <f>[4]D4_6!E$70/$E31/$E$1</f>
        <v>0.53733333333333344</v>
      </c>
      <c r="G31" s="135">
        <f>[4]D4_6!F$70/$E19/$E$1</f>
        <v>0.54708333333333337</v>
      </c>
      <c r="H31" s="59">
        <f>[4]D4_6!G$70/$E19/$E$1</f>
        <v>0.57308333333333339</v>
      </c>
      <c r="I31" s="59">
        <f>[4]D4_6!H$70/$E19/$E$1</f>
        <v>0.5525000000000001</v>
      </c>
      <c r="J31" s="59">
        <f>[4]D4_6!I$70/$E19/$E$1</f>
        <v>0.59150000000000003</v>
      </c>
      <c r="K31" s="59">
        <f>[4]D4_6!J$70/$E19/$E$1</f>
        <v>0.4918333333333334</v>
      </c>
      <c r="L31" s="59">
        <f>[4]D4_6!K$70/$E19/$E$1</f>
        <v>0.56225000000000003</v>
      </c>
      <c r="M31" s="59">
        <f>[4]D4_6!L$70/$E19/$E$1</f>
        <v>0.60016666666666674</v>
      </c>
      <c r="N31" s="59">
        <f>[4]D4_6!M$70/$E19/$E$1</f>
        <v>0.60125000000000006</v>
      </c>
      <c r="O31" s="59">
        <f>[4]D4_6!N$70/$E19/$E$1</f>
        <v>0.69116666666666671</v>
      </c>
      <c r="P31" s="59">
        <f>[4]D4_6!O$70/$E19/$E$1</f>
        <v>0.6738333333333334</v>
      </c>
      <c r="Q31" s="60">
        <f>[4]D4_6!P$70/$E19/$E$1</f>
        <v>0.5275833333333334</v>
      </c>
      <c r="R31" s="59">
        <f>[4]D4_6!Q$70/$E19/$E$1</f>
        <v>0.40625000000000006</v>
      </c>
      <c r="S31" s="59">
        <f>[4]D4_6!R$70/$E19/$E$1</f>
        <v>0.42791666666666672</v>
      </c>
      <c r="T31" s="59">
        <f>[4]D4_6!S$70/$E19/$E$1</f>
        <v>0.24808333333333335</v>
      </c>
      <c r="U31" s="59">
        <f>[4]D4_6!T$70/$E19/$E$1</f>
        <v>0.13975000000000001</v>
      </c>
      <c r="V31" s="59">
        <f>[4]D4_6!U$70/$E19/$E$1</f>
        <v>9.3166666666666675E-2</v>
      </c>
      <c r="W31" s="59">
        <f>[4]D4_6!V$70/$E19/$E$1</f>
        <v>4.9833333333333341E-2</v>
      </c>
      <c r="X31" s="59">
        <f>[4]D4_6!W$70/$E19/$E$1</f>
        <v>4.5500000000000006E-2</v>
      </c>
      <c r="Y31" s="59">
        <f>[4]D4_6!X$70/$E19/$E$1</f>
        <v>2.3833333333333335E-2</v>
      </c>
      <c r="Z31" s="59">
        <f>[4]D4_6!Y$70/$E19/$E$1</f>
        <v>5.6333333333333339E-2</v>
      </c>
      <c r="AA31" s="59">
        <f>[4]D4_6!Z$70/$E19/$E$1</f>
        <v>9.2083333333333336E-2</v>
      </c>
      <c r="AB31" s="59">
        <f>[4]D4_6!AA$70/$E19/$E$1</f>
        <v>0.3076666666666667</v>
      </c>
      <c r="AC31" s="60">
        <f>[4]D4_6!AB$70/$E19/$E$1</f>
        <v>0.59150000000000003</v>
      </c>
      <c r="AD31" s="148">
        <f t="shared" si="16"/>
        <v>0.39297916666666671</v>
      </c>
      <c r="AE31" s="149"/>
      <c r="AF31" s="132"/>
      <c r="AJ31" s="333"/>
      <c r="AU31" s="12"/>
      <c r="AV31" s="333"/>
      <c r="BG31" s="12"/>
    </row>
    <row r="32" spans="1:59" x14ac:dyDescent="0.2">
      <c r="A32" s="165">
        <f t="shared" si="20"/>
        <v>6</v>
      </c>
      <c r="B32" s="577"/>
      <c r="C32" s="137" t="s">
        <v>167</v>
      </c>
      <c r="D32" s="133" t="s">
        <v>127</v>
      </c>
      <c r="E32" s="166">
        <v>2</v>
      </c>
      <c r="F32" s="148">
        <f>[4]D4_6!E$81/$E32/$E$1</f>
        <v>0.47341666666666671</v>
      </c>
      <c r="G32" s="132">
        <f>[4]D4_6!F$81/$E20/$E$1</f>
        <v>0.47775000000000006</v>
      </c>
      <c r="H32">
        <f>[4]D4_6!G$81/$E20/$E$1</f>
        <v>0.44525000000000003</v>
      </c>
      <c r="I32">
        <f>[4]D4_6!H$81/$E20/$E$1</f>
        <v>0.39108333333333339</v>
      </c>
      <c r="J32">
        <f>[4]D4_6!I$81/$E20/$E$1</f>
        <v>0.44308333333333338</v>
      </c>
      <c r="K32">
        <f>[4]D4_6!J$81/$E20/$E$1</f>
        <v>0.41166666666666674</v>
      </c>
      <c r="L32">
        <f>[4]D4_6!K$81/$E20/$E$1</f>
        <v>0.47883333333333339</v>
      </c>
      <c r="M32">
        <f>[4]D4_6!L$81/$E20/$E$1</f>
        <v>0.41166666666666674</v>
      </c>
      <c r="N32">
        <f>[4]D4_6!M$81/$E20/$E$1</f>
        <v>0.4311666666666667</v>
      </c>
      <c r="O32">
        <f>[4]D4_6!N$81/$E20/$E$1</f>
        <v>0.45716666666666672</v>
      </c>
      <c r="P32">
        <f>[4]D4_6!O$81/$E20/$E$1</f>
        <v>0.51241666666666674</v>
      </c>
      <c r="Q32" s="76">
        <f>[4]D4_6!P$81/$E20/$E$1</f>
        <v>0.4268333333333334</v>
      </c>
      <c r="R32">
        <f>[4]D4_6!Q$81/$E20/$E$1</f>
        <v>0.31741666666666668</v>
      </c>
      <c r="S32">
        <f>[4]D4_6!R$81/$E20/$E$1</f>
        <v>0.23833333333333337</v>
      </c>
      <c r="T32">
        <f>[4]D4_6!S$81/$E20/$E$1</f>
        <v>0.15166666666666667</v>
      </c>
      <c r="U32">
        <f>[4]D4_6!T$81/$E20/$E$1</f>
        <v>9.9666666666666681E-2</v>
      </c>
      <c r="V32">
        <f>[4]D4_6!U$81/$E20/$E$1</f>
        <v>6.5000000000000002E-2</v>
      </c>
      <c r="W32">
        <f>[4]D4_6!V$81/$E20/$E$1</f>
        <v>5.3083333333333337E-2</v>
      </c>
      <c r="X32">
        <f>[4]D4_6!W$81/$E20/$E$1</f>
        <v>3.4666666666666672E-2</v>
      </c>
      <c r="Y32">
        <f>[4]D4_6!X$81/$E20/$E$1</f>
        <v>2.0583333333333335E-2</v>
      </c>
      <c r="Z32">
        <f>[4]D4_6!Y$81/$E20/$E$1</f>
        <v>5.3083333333333337E-2</v>
      </c>
      <c r="AA32">
        <f>[4]D4_6!Z$81/$E20/$E$1</f>
        <v>6.8250000000000005E-2</v>
      </c>
      <c r="AB32">
        <f>[4]D4_6!AA$81/$E20/$E$1</f>
        <v>0.21883333333333335</v>
      </c>
      <c r="AC32" s="76">
        <f>[4]D4_6!AB$81/$E20/$E$1</f>
        <v>0.43225000000000002</v>
      </c>
      <c r="AD32" s="148">
        <f t="shared" si="16"/>
        <v>0.29638194444444449</v>
      </c>
      <c r="AE32" s="149"/>
      <c r="AF32" s="132"/>
      <c r="AJ32" s="333"/>
      <c r="AU32" s="12"/>
      <c r="AV32" s="333"/>
      <c r="BG32" s="12"/>
    </row>
    <row r="33" spans="1:59" x14ac:dyDescent="0.2">
      <c r="A33" s="165">
        <f t="shared" si="20"/>
        <v>6</v>
      </c>
      <c r="B33" s="577"/>
      <c r="C33" s="136" t="s">
        <v>166</v>
      </c>
      <c r="D33" s="134" t="s">
        <v>123</v>
      </c>
      <c r="E33" s="167">
        <v>2</v>
      </c>
      <c r="F33" s="150">
        <f>[5]D4_6!E$70/$E33/$E$1</f>
        <v>0.54925000000000002</v>
      </c>
      <c r="G33" s="135">
        <f>[5]D4_6!F$70/$E21/$E$1</f>
        <v>0.50591666666666668</v>
      </c>
      <c r="H33" s="59">
        <f>[5]D4_6!G$70/$E21/$E$1</f>
        <v>0.56983333333333341</v>
      </c>
      <c r="I33" s="59">
        <f>[5]D4_6!H$70/$E21/$E$1</f>
        <v>0.56875000000000009</v>
      </c>
      <c r="J33" s="59">
        <f>[5]D4_6!I$70/$E21/$E$1</f>
        <v>0.5568333333333334</v>
      </c>
      <c r="K33" s="59">
        <f>[5]D4_6!J$70/$E21/$E$1</f>
        <v>0.53733333333333344</v>
      </c>
      <c r="L33" s="59">
        <f>[5]D4_6!K$70/$E21/$E$1</f>
        <v>0.51133333333333342</v>
      </c>
      <c r="M33" s="59">
        <f>[5]D4_6!L$70/$E21/$E$1</f>
        <v>0.59258333333333335</v>
      </c>
      <c r="N33" s="59">
        <f>[5]D4_6!M$70/$E21/$E$1</f>
        <v>0.62400000000000011</v>
      </c>
      <c r="O33" s="59">
        <f>[5]D4_6!N$70/$E21/$E$1</f>
        <v>0.66408333333333336</v>
      </c>
      <c r="P33" s="59">
        <f>[5]D4_6!O$70/$E21/$E$1</f>
        <v>0.48208333333333336</v>
      </c>
      <c r="Q33" s="60">
        <f>[5]D4_6!P$70/$E21/$E$1</f>
        <v>0.38783333333333336</v>
      </c>
      <c r="R33" s="59">
        <f>[5]D4_6!Q$70/$E21/$E$1</f>
        <v>0.33041666666666669</v>
      </c>
      <c r="S33" s="59">
        <f>[5]D4_6!R$70/$E21/$E$1</f>
        <v>0.29033333333333339</v>
      </c>
      <c r="T33" s="59">
        <f>[5]D4_6!S$70/$E21/$E$1</f>
        <v>0.23508333333333337</v>
      </c>
      <c r="U33" s="59">
        <f>[5]D4_6!T$70/$E21/$E$1</f>
        <v>0.13758333333333334</v>
      </c>
      <c r="V33" s="59">
        <f>[5]D4_6!U$70/$E21/$E$1</f>
        <v>8.9916666666666673E-2</v>
      </c>
      <c r="W33" s="59">
        <f>[5]D4_6!V$70/$E21/$E$1</f>
        <v>5.9583333333333342E-2</v>
      </c>
      <c r="X33" s="59">
        <f>[5]D4_6!W$70/$E21/$E$1</f>
        <v>3.9000000000000007E-2</v>
      </c>
      <c r="Y33" s="59">
        <f>[5]D4_6!X$70/$E21/$E$1</f>
        <v>2.816666666666667E-2</v>
      </c>
      <c r="Z33" s="59">
        <f>[5]D4_6!Y$70/$E21/$E$1</f>
        <v>6.1750000000000006E-2</v>
      </c>
      <c r="AA33" s="59">
        <f>[5]D4_6!Z$70/$E21/$E$1</f>
        <v>0.11375000000000002</v>
      </c>
      <c r="AB33" s="59">
        <f>[5]D4_6!AA$70/$E21/$E$1</f>
        <v>0.29141666666666671</v>
      </c>
      <c r="AC33" s="60">
        <f>[5]D4_6!AB$70/$E21/$E$1</f>
        <v>0.63050000000000006</v>
      </c>
      <c r="AD33" s="148">
        <f t="shared" si="16"/>
        <v>0.36905555555555553</v>
      </c>
      <c r="AE33" s="149"/>
      <c r="AF33" s="132"/>
      <c r="AJ33" s="333"/>
      <c r="AU33" s="12"/>
      <c r="AV33" s="333"/>
      <c r="BG33" s="12"/>
    </row>
    <row r="34" spans="1:59" x14ac:dyDescent="0.2">
      <c r="A34" s="165">
        <f t="shared" si="20"/>
        <v>6</v>
      </c>
      <c r="B34" s="577"/>
      <c r="C34" s="137" t="s">
        <v>166</v>
      </c>
      <c r="D34" s="133" t="s">
        <v>127</v>
      </c>
      <c r="E34" s="166">
        <v>2</v>
      </c>
      <c r="F34" s="148">
        <f>[5]D4_6!E$81/$E34/$E$1</f>
        <v>0.37808333333333338</v>
      </c>
      <c r="G34" s="132">
        <f>[5]D4_6!F$81/$E22/$E$1</f>
        <v>0.4333333333333334</v>
      </c>
      <c r="H34">
        <f>[5]D4_6!G$81/$E22/$E$1</f>
        <v>0.42358333333333337</v>
      </c>
      <c r="I34">
        <f>[5]D4_6!H$81/$E22/$E$1</f>
        <v>0.43658333333333338</v>
      </c>
      <c r="J34">
        <f>[5]D4_6!I$81/$E22/$E$1</f>
        <v>0.39433333333333337</v>
      </c>
      <c r="K34">
        <f>[5]D4_6!J$81/$E22/$E$1</f>
        <v>0.44850000000000007</v>
      </c>
      <c r="L34">
        <f>[5]D4_6!K$81/$E22/$E$1</f>
        <v>0.49075000000000008</v>
      </c>
      <c r="M34">
        <f>[5]D4_6!L$81/$E22/$E$1</f>
        <v>0.45716666666666672</v>
      </c>
      <c r="N34">
        <f>[5]D4_6!M$81/$E22/$E$1</f>
        <v>0.45391666666666669</v>
      </c>
      <c r="O34">
        <f>[5]D4_6!N$81/$E22/$E$1</f>
        <v>0.43983333333333335</v>
      </c>
      <c r="P34">
        <f>[5]D4_6!O$81/$E22/$E$1</f>
        <v>0.47666666666666674</v>
      </c>
      <c r="Q34" s="76">
        <f>[5]D4_6!P$81/$E22/$E$1</f>
        <v>0.43225000000000002</v>
      </c>
      <c r="R34">
        <f>[5]D4_6!Q$81/$E22/$E$1</f>
        <v>0.35425000000000001</v>
      </c>
      <c r="S34">
        <f>[5]D4_6!R$81/$E22/$E$1</f>
        <v>0.2459166666666667</v>
      </c>
      <c r="T34">
        <f>[5]D4_6!S$81/$E22/$E$1</f>
        <v>0.19933333333333336</v>
      </c>
      <c r="U34">
        <f>[5]D4_6!T$81/$E22/$E$1</f>
        <v>0.11050000000000001</v>
      </c>
      <c r="V34">
        <f>[5]D4_6!U$81/$E22/$E$1</f>
        <v>5.5250000000000007E-2</v>
      </c>
      <c r="W34">
        <f>[5]D4_6!V$81/$E22/$E$1</f>
        <v>4.2250000000000003E-2</v>
      </c>
      <c r="X34">
        <f>[5]D4_6!W$81/$E22/$E$1</f>
        <v>2.7083333333333338E-2</v>
      </c>
      <c r="Y34">
        <f>[5]D4_6!X$81/$E22/$E$1</f>
        <v>2.1666666666666667E-2</v>
      </c>
      <c r="Z34">
        <f>[5]D4_6!Y$81/$E22/$E$1</f>
        <v>4.2250000000000003E-2</v>
      </c>
      <c r="AA34">
        <f>[5]D4_6!Z$81/$E22/$E$1</f>
        <v>6.1750000000000006E-2</v>
      </c>
      <c r="AB34">
        <f>[5]D4_6!AA$81/$E22/$E$1</f>
        <v>0.20150000000000001</v>
      </c>
      <c r="AC34" s="76">
        <f>[5]D4_6!AB$81/$E22/$E$1</f>
        <v>0.4918333333333334</v>
      </c>
      <c r="AD34" s="148">
        <f t="shared" si="16"/>
        <v>0.29660763888888897</v>
      </c>
      <c r="AE34" s="201">
        <f>AVERAGE(AD27:AD34)</f>
        <v>0.32777039930555552</v>
      </c>
      <c r="AF34" s="132"/>
      <c r="AJ34" s="333"/>
      <c r="AU34" s="12"/>
      <c r="AV34" s="333"/>
      <c r="BG34" s="12"/>
    </row>
    <row r="35" spans="1:59" x14ac:dyDescent="0.2">
      <c r="A35" s="165">
        <f t="shared" si="20"/>
        <v>6</v>
      </c>
      <c r="B35" s="577"/>
      <c r="C35" s="139"/>
      <c r="D35" s="133"/>
      <c r="E35" s="168"/>
      <c r="F35" s="77"/>
      <c r="Q35" s="76"/>
      <c r="AC35" s="76"/>
      <c r="AD35" s="148"/>
      <c r="AE35" s="149"/>
      <c r="AF35" s="132"/>
      <c r="AJ35" s="333"/>
      <c r="AU35" s="12"/>
      <c r="AV35" s="333"/>
      <c r="BG35" s="12"/>
    </row>
    <row r="36" spans="1:59" x14ac:dyDescent="0.2">
      <c r="A36" s="165">
        <f t="shared" si="20"/>
        <v>6</v>
      </c>
      <c r="B36" s="578"/>
      <c r="C36" s="140" t="s">
        <v>173</v>
      </c>
      <c r="D36" s="142" t="s">
        <v>174</v>
      </c>
      <c r="E36" s="169"/>
      <c r="F36" s="153">
        <f>SUM(F27:F34)/8</f>
        <v>0.47978125000000005</v>
      </c>
      <c r="G36" s="141">
        <f t="shared" ref="G36:AC36" si="21">SUM(G27:G34)/8</f>
        <v>0.48898958333333337</v>
      </c>
      <c r="H36" s="141">
        <f t="shared" si="21"/>
        <v>0.4995520833333334</v>
      </c>
      <c r="I36" s="141">
        <f t="shared" si="21"/>
        <v>0.47517708333333342</v>
      </c>
      <c r="J36" s="141">
        <f t="shared" si="21"/>
        <v>0.47571875000000008</v>
      </c>
      <c r="K36" s="141">
        <f t="shared" si="21"/>
        <v>0.46339583333333345</v>
      </c>
      <c r="L36" s="141">
        <f t="shared" si="21"/>
        <v>0.4952187500000001</v>
      </c>
      <c r="M36" s="141">
        <f t="shared" si="21"/>
        <v>0.50483333333333336</v>
      </c>
      <c r="N36" s="141">
        <f t="shared" si="21"/>
        <v>0.50131250000000005</v>
      </c>
      <c r="O36" s="141">
        <f t="shared" si="21"/>
        <v>0.55778125000000001</v>
      </c>
      <c r="P36" s="141">
        <f t="shared" si="21"/>
        <v>0.53002083333333339</v>
      </c>
      <c r="Q36" s="154">
        <f t="shared" si="21"/>
        <v>0.41776041666666675</v>
      </c>
      <c r="R36" s="141">
        <f t="shared" si="21"/>
        <v>0.32757291666666666</v>
      </c>
      <c r="S36" s="141">
        <f t="shared" si="21"/>
        <v>0.27354166666666668</v>
      </c>
      <c r="T36" s="141">
        <f t="shared" si="21"/>
        <v>0.18321875000000001</v>
      </c>
      <c r="U36" s="141">
        <f t="shared" si="21"/>
        <v>0.11781250000000001</v>
      </c>
      <c r="V36" s="141">
        <f t="shared" si="21"/>
        <v>7.1906250000000005E-2</v>
      </c>
      <c r="W36" s="141">
        <f t="shared" si="21"/>
        <v>4.9156250000000005E-2</v>
      </c>
      <c r="X36" s="141">
        <f t="shared" si="21"/>
        <v>3.723958333333334E-2</v>
      </c>
      <c r="Y36" s="141">
        <f t="shared" si="21"/>
        <v>2.6406250000000003E-2</v>
      </c>
      <c r="Z36" s="141">
        <f t="shared" si="21"/>
        <v>4.4281250000000008E-2</v>
      </c>
      <c r="AA36" s="141">
        <f t="shared" si="21"/>
        <v>7.9489583333333336E-2</v>
      </c>
      <c r="AB36" s="141">
        <f t="shared" si="21"/>
        <v>0.24293750000000003</v>
      </c>
      <c r="AC36" s="154">
        <f t="shared" si="21"/>
        <v>0.52338541666666671</v>
      </c>
      <c r="AD36" s="200">
        <f>AVERAGE(F36:AC36)</f>
        <v>0.32777039930555563</v>
      </c>
      <c r="AE36" s="202"/>
      <c r="AF36" s="132"/>
      <c r="AJ36" s="333"/>
      <c r="AU36" s="12"/>
      <c r="AV36" s="333"/>
      <c r="BG36" s="12"/>
    </row>
    <row r="37" spans="1:59" x14ac:dyDescent="0.2">
      <c r="A37" s="165">
        <f t="shared" si="20"/>
        <v>6</v>
      </c>
      <c r="B37" s="578"/>
      <c r="C37" s="143" t="s">
        <v>173</v>
      </c>
      <c r="D37" s="134" t="s">
        <v>123</v>
      </c>
      <c r="E37" s="167"/>
      <c r="F37" s="155">
        <f>AVERAGE(F27,F29,F31,F33)</f>
        <v>0.55304166666666676</v>
      </c>
      <c r="G37" s="138">
        <f t="shared" ref="G37:P37" si="22">AVERAGE(G27,G29,G31,G33)</f>
        <v>0.54870833333333335</v>
      </c>
      <c r="H37" s="138">
        <f t="shared" si="22"/>
        <v>0.58825000000000005</v>
      </c>
      <c r="I37" s="138">
        <f t="shared" si="22"/>
        <v>0.55656250000000007</v>
      </c>
      <c r="J37" s="138">
        <f t="shared" si="22"/>
        <v>0.5679375000000001</v>
      </c>
      <c r="K37" s="138">
        <f t="shared" si="22"/>
        <v>0.53300000000000003</v>
      </c>
      <c r="L37" s="138">
        <f t="shared" si="22"/>
        <v>0.55818750000000006</v>
      </c>
      <c r="M37" s="138">
        <f t="shared" si="22"/>
        <v>0.60341666666666671</v>
      </c>
      <c r="N37" s="138">
        <f t="shared" si="22"/>
        <v>0.58987500000000015</v>
      </c>
      <c r="O37" s="138">
        <f t="shared" si="22"/>
        <v>0.68304166666666677</v>
      </c>
      <c r="P37" s="138">
        <f t="shared" si="22"/>
        <v>0.60179166666666672</v>
      </c>
      <c r="Q37" s="156">
        <f>AVERAGE(Q27,Q29,Q31,Q33)</f>
        <v>0.46393750000000011</v>
      </c>
      <c r="R37" s="138">
        <f t="shared" ref="R37:AC37" si="23">AVERAGE(R27,R29,R31,R33)</f>
        <v>0.36345833333333333</v>
      </c>
      <c r="S37" s="138">
        <f t="shared" si="23"/>
        <v>0.32391666666666669</v>
      </c>
      <c r="T37" s="138">
        <f t="shared" si="23"/>
        <v>0.21585416666666668</v>
      </c>
      <c r="U37" s="138">
        <f t="shared" si="23"/>
        <v>0.13541666666666669</v>
      </c>
      <c r="V37" s="138">
        <f t="shared" si="23"/>
        <v>8.5854166666666676E-2</v>
      </c>
      <c r="W37" s="138">
        <f t="shared" si="23"/>
        <v>5.6333333333333339E-2</v>
      </c>
      <c r="X37" s="138">
        <f t="shared" si="23"/>
        <v>4.3875000000000004E-2</v>
      </c>
      <c r="Y37" s="138">
        <f t="shared" si="23"/>
        <v>2.8708333333333336E-2</v>
      </c>
      <c r="Z37" s="138">
        <f t="shared" si="23"/>
        <v>5.1187500000000004E-2</v>
      </c>
      <c r="AA37" s="138">
        <f t="shared" si="23"/>
        <v>9.5062500000000008E-2</v>
      </c>
      <c r="AB37" s="138">
        <f t="shared" si="23"/>
        <v>0.29277083333333337</v>
      </c>
      <c r="AC37" s="156">
        <f t="shared" si="23"/>
        <v>0.60152083333333339</v>
      </c>
      <c r="AD37" s="148">
        <f t="shared" ref="AD37:AD45" si="24">AVERAGE(F37:AC37)</f>
        <v>0.38090451388888891</v>
      </c>
      <c r="AE37" s="149"/>
      <c r="AF37" s="132"/>
      <c r="AJ37" s="333"/>
      <c r="AU37" s="12"/>
      <c r="AV37" s="333"/>
      <c r="BG37" s="12"/>
    </row>
    <row r="38" spans="1:59" ht="13.8" thickBot="1" x14ac:dyDescent="0.25">
      <c r="A38" s="170">
        <f t="shared" si="20"/>
        <v>6</v>
      </c>
      <c r="B38" s="579"/>
      <c r="C38" s="171" t="s">
        <v>173</v>
      </c>
      <c r="D38" s="172" t="s">
        <v>127</v>
      </c>
      <c r="E38" s="173"/>
      <c r="F38" s="176">
        <f>AVERAGE(F28,F30,F32,F34)</f>
        <v>0.40652083333333339</v>
      </c>
      <c r="G38" s="177">
        <f t="shared" ref="G38:P38" si="25">AVERAGE(G28,G30,G32,G34)</f>
        <v>0.42927083333333338</v>
      </c>
      <c r="H38" s="177">
        <f t="shared" si="25"/>
        <v>0.41085416666666669</v>
      </c>
      <c r="I38" s="177">
        <f t="shared" si="25"/>
        <v>0.39379166666666671</v>
      </c>
      <c r="J38" s="177">
        <f t="shared" si="25"/>
        <v>0.38350000000000006</v>
      </c>
      <c r="K38" s="177">
        <f t="shared" si="25"/>
        <v>0.39379166666666676</v>
      </c>
      <c r="L38" s="177">
        <f t="shared" si="25"/>
        <v>0.43225000000000002</v>
      </c>
      <c r="M38" s="177">
        <f t="shared" si="25"/>
        <v>0.40625</v>
      </c>
      <c r="N38" s="177">
        <f t="shared" si="25"/>
        <v>0.41275000000000006</v>
      </c>
      <c r="O38" s="177">
        <f t="shared" si="25"/>
        <v>0.43252083333333335</v>
      </c>
      <c r="P38" s="177">
        <f t="shared" si="25"/>
        <v>0.4582500000000001</v>
      </c>
      <c r="Q38" s="178">
        <f>AVERAGE(Q28,Q30,Q32,Q34)</f>
        <v>0.37158333333333338</v>
      </c>
      <c r="R38" s="177">
        <f t="shared" ref="R38:AC38" si="26">AVERAGE(R28,R30,R32,R34)</f>
        <v>0.29168749999999999</v>
      </c>
      <c r="S38" s="177">
        <f t="shared" si="26"/>
        <v>0.22316666666666668</v>
      </c>
      <c r="T38" s="177">
        <f t="shared" si="26"/>
        <v>0.15058333333333335</v>
      </c>
      <c r="U38" s="177">
        <f t="shared" si="26"/>
        <v>0.10020833333333334</v>
      </c>
      <c r="V38" s="177">
        <f t="shared" si="26"/>
        <v>5.7958333333333334E-2</v>
      </c>
      <c r="W38" s="177">
        <f t="shared" si="26"/>
        <v>4.1979166666666672E-2</v>
      </c>
      <c r="X38" s="177">
        <f t="shared" si="26"/>
        <v>3.0604166666666672E-2</v>
      </c>
      <c r="Y38" s="177">
        <f t="shared" si="26"/>
        <v>2.410416666666667E-2</v>
      </c>
      <c r="Z38" s="177">
        <f t="shared" si="26"/>
        <v>3.7375000000000005E-2</v>
      </c>
      <c r="AA38" s="177">
        <f t="shared" si="26"/>
        <v>6.3916666666666677E-2</v>
      </c>
      <c r="AB38" s="177">
        <f t="shared" si="26"/>
        <v>0.19310416666666669</v>
      </c>
      <c r="AC38" s="178">
        <f t="shared" si="26"/>
        <v>0.44525000000000003</v>
      </c>
      <c r="AD38" s="176">
        <f t="shared" si="24"/>
        <v>0.27463628472222229</v>
      </c>
      <c r="AE38" s="178"/>
      <c r="AF38" s="132"/>
      <c r="AJ38" s="333"/>
      <c r="AU38" s="12"/>
      <c r="AV38" s="333"/>
      <c r="BG38" s="12"/>
    </row>
    <row r="39" spans="1:59" x14ac:dyDescent="0.2">
      <c r="A39" s="161">
        <v>7</v>
      </c>
      <c r="B39" s="576" t="s">
        <v>245</v>
      </c>
      <c r="C39" s="162" t="s">
        <v>169</v>
      </c>
      <c r="D39" s="163" t="s">
        <v>123</v>
      </c>
      <c r="E39" s="164">
        <v>2</v>
      </c>
      <c r="F39" s="145">
        <f>[1]D7_9!E$4/$E39/$E$1</f>
        <v>0.50375000000000003</v>
      </c>
      <c r="G39" s="146">
        <f>[1]D7_9!F$4/$E27/$E$1</f>
        <v>0.4333333333333334</v>
      </c>
      <c r="H39" s="146">
        <f>[1]D7_9!G$4/$E27/$E$1</f>
        <v>0.38566666666666671</v>
      </c>
      <c r="I39" s="146">
        <f>[1]D7_9!H$4/$E27/$E$1</f>
        <v>0.35208333333333336</v>
      </c>
      <c r="J39" s="146">
        <f>[1]D7_9!I$4/$E27/$E$1</f>
        <v>0.35858333333333337</v>
      </c>
      <c r="K39" s="146">
        <f>[1]D7_9!J$4/$E27/$E$1</f>
        <v>0.37375000000000003</v>
      </c>
      <c r="L39" s="146">
        <f>[1]D7_9!K$4/$E27/$E$1</f>
        <v>0.34775000000000006</v>
      </c>
      <c r="M39" s="146">
        <f>[1]D7_9!L$4/$E27/$E$1</f>
        <v>0.32825000000000004</v>
      </c>
      <c r="N39" s="146">
        <f>[1]D7_9!M$4/$E27/$E$1</f>
        <v>0.24375000000000002</v>
      </c>
      <c r="O39" s="146">
        <f>[1]D7_9!N$4/$E27/$E$1</f>
        <v>0.29250000000000004</v>
      </c>
      <c r="P39" s="146">
        <f>[1]D7_9!O$4/$E27/$E$1</f>
        <v>0.33800000000000002</v>
      </c>
      <c r="Q39" s="147">
        <f>[1]D7_9!P$4/$E27/$E$1</f>
        <v>0.27950000000000003</v>
      </c>
      <c r="R39" s="135">
        <f>[1]D7_9!Q$4/$E27/$E$1</f>
        <v>0.2134166666666667</v>
      </c>
      <c r="S39" s="135">
        <f>[1]D7_9!R$4/$E27/$E$1</f>
        <v>0.18308333333333335</v>
      </c>
      <c r="T39" s="135">
        <f>[1]D7_9!S$4/$E27/$E$1</f>
        <v>0.10075000000000001</v>
      </c>
      <c r="U39" s="135">
        <f>[1]D7_9!T$4/$E27/$E$1</f>
        <v>8.2333333333333342E-2</v>
      </c>
      <c r="V39" s="135">
        <f>[1]D7_9!U$4/$E27/$E$1</f>
        <v>5.6333333333333339E-2</v>
      </c>
      <c r="W39" s="135">
        <f>[1]D7_9!V$4/$E27/$E$1</f>
        <v>4.1166666666666671E-2</v>
      </c>
      <c r="X39" s="135">
        <f>[1]D7_9!W$4/$E27/$E$1</f>
        <v>2.3833333333333335E-2</v>
      </c>
      <c r="Y39" s="135">
        <f>[1]D7_9!X$4/$E27/$E$1</f>
        <v>1.9500000000000003E-2</v>
      </c>
      <c r="Z39" s="135">
        <f>[1]D7_9!Y$4/$E27/$E$1</f>
        <v>3.5750000000000004E-2</v>
      </c>
      <c r="AA39" s="135">
        <f>[1]D7_9!Z$4/$E27/$E$1</f>
        <v>6.3916666666666677E-2</v>
      </c>
      <c r="AB39" s="135">
        <f>[1]D7_9!AA$4/$E27/$E$1</f>
        <v>0.21125000000000002</v>
      </c>
      <c r="AC39" s="147">
        <f>[1]D7_9!AB$4/$E27/$E$1</f>
        <v>0.48750000000000004</v>
      </c>
      <c r="AD39" s="180">
        <f t="shared" si="24"/>
        <v>0.23982291666666658</v>
      </c>
      <c r="AE39" s="203"/>
      <c r="AF39" s="132"/>
      <c r="AG39">
        <f>A39</f>
        <v>7</v>
      </c>
      <c r="AH39" t="str">
        <f>B39</f>
        <v>南19西14/15
　藻岩ロープウェイ入口　市電通り</v>
      </c>
      <c r="AI39" t="str">
        <f>D49</f>
        <v>東向</v>
      </c>
      <c r="AJ39" s="331">
        <f t="shared" ref="AJ39:BG39" si="27">F49</f>
        <v>0.52650000000000008</v>
      </c>
      <c r="AK39" s="132">
        <f t="shared" si="27"/>
        <v>0.49562500000000009</v>
      </c>
      <c r="AL39" s="132">
        <f t="shared" si="27"/>
        <v>0.44606250000000008</v>
      </c>
      <c r="AM39" s="132">
        <f t="shared" si="27"/>
        <v>0.43089583333333337</v>
      </c>
      <c r="AN39" s="132">
        <f t="shared" si="27"/>
        <v>0.41329166666666672</v>
      </c>
      <c r="AO39" s="132">
        <f t="shared" si="27"/>
        <v>0.44552083333333337</v>
      </c>
      <c r="AP39" s="132">
        <f t="shared" si="27"/>
        <v>0.46312500000000006</v>
      </c>
      <c r="AQ39" s="132">
        <f t="shared" si="27"/>
        <v>0.48939583333333336</v>
      </c>
      <c r="AR39" s="132">
        <f t="shared" si="27"/>
        <v>0.4509375000000001</v>
      </c>
      <c r="AS39" s="132">
        <f t="shared" si="27"/>
        <v>0.52541666666666664</v>
      </c>
      <c r="AT39" s="132">
        <f t="shared" si="27"/>
        <v>0.48099999999999998</v>
      </c>
      <c r="AU39" s="332">
        <f t="shared" si="27"/>
        <v>0.38133333333333341</v>
      </c>
      <c r="AV39" s="331">
        <f t="shared" si="27"/>
        <v>0.30170833333333336</v>
      </c>
      <c r="AW39" s="132">
        <f t="shared" si="27"/>
        <v>0.25187500000000002</v>
      </c>
      <c r="AX39" s="132">
        <f t="shared" si="27"/>
        <v>0.15681249999999999</v>
      </c>
      <c r="AY39" s="132">
        <f t="shared" si="27"/>
        <v>9.804166666666668E-2</v>
      </c>
      <c r="AZ39" s="132">
        <f t="shared" si="27"/>
        <v>5.6062500000000008E-2</v>
      </c>
      <c r="BA39" s="132">
        <f t="shared" si="27"/>
        <v>3.9000000000000007E-2</v>
      </c>
      <c r="BB39" s="132">
        <f t="shared" si="27"/>
        <v>2.2479166666666668E-2</v>
      </c>
      <c r="BC39" s="132">
        <f t="shared" si="27"/>
        <v>2.1125000000000005E-2</v>
      </c>
      <c r="BD39" s="132">
        <f t="shared" si="27"/>
        <v>3.4937500000000003E-2</v>
      </c>
      <c r="BE39" s="132">
        <f t="shared" si="27"/>
        <v>7.5291666666666673E-2</v>
      </c>
      <c r="BF39" s="132">
        <f t="shared" si="27"/>
        <v>0.22560416666666669</v>
      </c>
      <c r="BG39" s="332">
        <f t="shared" si="27"/>
        <v>0.50835416666666666</v>
      </c>
    </row>
    <row r="40" spans="1:59" x14ac:dyDescent="0.2">
      <c r="A40" s="165">
        <f>A39</f>
        <v>7</v>
      </c>
      <c r="B40" s="577"/>
      <c r="C40" s="137" t="s">
        <v>169</v>
      </c>
      <c r="D40" s="133"/>
      <c r="E40" s="166"/>
      <c r="F40" s="148"/>
      <c r="G40" s="132"/>
      <c r="H40" s="132"/>
      <c r="I40" s="132"/>
      <c r="J40" s="132"/>
      <c r="K40" s="132"/>
      <c r="L40" s="132"/>
      <c r="M40" s="132"/>
      <c r="N40" s="132"/>
      <c r="O40" s="132"/>
      <c r="P40" s="132"/>
      <c r="Q40" s="149"/>
      <c r="R40" s="132"/>
      <c r="S40" s="132"/>
      <c r="T40" s="132"/>
      <c r="U40" s="132"/>
      <c r="V40" s="132"/>
      <c r="W40" s="132"/>
      <c r="X40" s="132"/>
      <c r="Y40" s="132"/>
      <c r="Z40" s="132"/>
      <c r="AA40" s="132"/>
      <c r="AB40" s="132"/>
      <c r="AC40" s="149"/>
      <c r="AD40" s="148"/>
      <c r="AE40" s="149"/>
      <c r="AF40" s="132"/>
      <c r="AJ40" s="331"/>
      <c r="AK40" s="132"/>
      <c r="AL40" s="132"/>
      <c r="AM40" s="132"/>
      <c r="AN40" s="132"/>
      <c r="AO40" s="132"/>
      <c r="AP40" s="132"/>
      <c r="AQ40" s="132"/>
      <c r="AR40" s="132"/>
      <c r="AS40" s="132"/>
      <c r="AT40" s="132"/>
      <c r="AU40" s="332"/>
      <c r="AV40" s="331"/>
      <c r="AW40" s="132"/>
      <c r="AX40" s="132"/>
      <c r="AY40" s="132"/>
      <c r="AZ40" s="132"/>
      <c r="BA40" s="132"/>
      <c r="BB40" s="132"/>
      <c r="BC40" s="132"/>
      <c r="BD40" s="132"/>
      <c r="BE40" s="132"/>
      <c r="BF40" s="132"/>
      <c r="BG40" s="332"/>
    </row>
    <row r="41" spans="1:59" x14ac:dyDescent="0.2">
      <c r="A41" s="165">
        <f t="shared" ref="A41:A50" si="28">A40</f>
        <v>7</v>
      </c>
      <c r="B41" s="577"/>
      <c r="C41" s="136" t="s">
        <v>170</v>
      </c>
      <c r="D41" s="134" t="str">
        <f>D39</f>
        <v>東向</v>
      </c>
      <c r="E41" s="167">
        <v>2</v>
      </c>
      <c r="F41" s="150">
        <f>[3]D7_9!E$4/$E41/$E$1</f>
        <v>0.57308333333333339</v>
      </c>
      <c r="G41" s="135">
        <f>[3]D7_9!F$4/$E29/$E$1</f>
        <v>0.57091666666666674</v>
      </c>
      <c r="H41" s="135">
        <f>[3]D7_9!G$4/$E29/$E$1</f>
        <v>0.51133333333333342</v>
      </c>
      <c r="I41" s="135">
        <f>[3]D7_9!H$4/$E29/$E$1</f>
        <v>0.43658333333333338</v>
      </c>
      <c r="J41" s="135">
        <f>[3]D7_9!I$4/$E29/$E$1</f>
        <v>0.43875000000000003</v>
      </c>
      <c r="K41" s="135">
        <f>[3]D7_9!J$4/$E29/$E$1</f>
        <v>0.50375000000000003</v>
      </c>
      <c r="L41" s="135">
        <f>[3]D7_9!K$4/$E29/$E$1</f>
        <v>0.55358333333333343</v>
      </c>
      <c r="M41" s="135">
        <f>[3]D7_9!L$4/$E29/$E$1</f>
        <v>0.57416666666666671</v>
      </c>
      <c r="N41" s="135">
        <f>[3]D7_9!M$4/$E29/$E$1</f>
        <v>0.51025000000000009</v>
      </c>
      <c r="O41" s="135">
        <f>[3]D7_9!N$4/$E29/$E$1</f>
        <v>0.59475000000000011</v>
      </c>
      <c r="P41" s="135">
        <f>[3]D7_9!O$4/$E29/$E$1</f>
        <v>0.52650000000000008</v>
      </c>
      <c r="Q41" s="151">
        <f>[3]D7_9!P$4/$E29/$E$1</f>
        <v>0.43983333333333335</v>
      </c>
      <c r="R41" s="135">
        <f>[3]D7_9!Q$4/$E29/$E$1</f>
        <v>0.30008333333333337</v>
      </c>
      <c r="S41" s="135">
        <f>[3]D7_9!R$4/$E29/$E$1</f>
        <v>0.23183333333333336</v>
      </c>
      <c r="T41" s="135">
        <f>[3]D7_9!S$4/$E29/$E$1</f>
        <v>0.17658333333333334</v>
      </c>
      <c r="U41" s="135">
        <f>[3]D7_9!T$4/$E29/$E$1</f>
        <v>0.11266666666666668</v>
      </c>
      <c r="V41" s="135">
        <f>[3]D7_9!U$4/$E29/$E$1</f>
        <v>5.2000000000000005E-2</v>
      </c>
      <c r="W41" s="135">
        <f>[3]D7_9!V$4/$E29/$E$1</f>
        <v>4.3333333333333335E-2</v>
      </c>
      <c r="X41" s="135">
        <f>[3]D7_9!W$4/$E29/$E$1</f>
        <v>2.3833333333333335E-2</v>
      </c>
      <c r="Y41" s="135">
        <f>[3]D7_9!X$4/$E29/$E$1</f>
        <v>3.0333333333333337E-2</v>
      </c>
      <c r="Z41" s="135">
        <f>[3]D7_9!Y$4/$E29/$E$1</f>
        <v>3.0333333333333337E-2</v>
      </c>
      <c r="AA41" s="135">
        <f>[3]D7_9!Z$4/$E29/$E$1</f>
        <v>7.2583333333333347E-2</v>
      </c>
      <c r="AB41" s="135">
        <f>[3]D7_9!AA$4/$E29/$E$1</f>
        <v>0.23400000000000001</v>
      </c>
      <c r="AC41" s="151">
        <f>[3]D7_9!AB$4/$E29/$E$1</f>
        <v>0.54166666666666674</v>
      </c>
      <c r="AD41" s="148">
        <f t="shared" si="24"/>
        <v>0.33678125000000003</v>
      </c>
      <c r="AE41" s="149"/>
      <c r="AF41" s="132"/>
      <c r="AJ41" s="333"/>
      <c r="AU41" s="12"/>
      <c r="AV41" s="333"/>
      <c r="BG41" s="12"/>
    </row>
    <row r="42" spans="1:59" x14ac:dyDescent="0.2">
      <c r="A42" s="165">
        <f t="shared" si="28"/>
        <v>7</v>
      </c>
      <c r="B42" s="577"/>
      <c r="C42" s="137" t="s">
        <v>170</v>
      </c>
      <c r="D42" s="133"/>
      <c r="E42" s="166"/>
      <c r="F42" s="148"/>
      <c r="G42" s="132"/>
      <c r="H42" s="132"/>
      <c r="I42" s="132"/>
      <c r="J42" s="132"/>
      <c r="K42" s="132"/>
      <c r="L42" s="132"/>
      <c r="M42" s="132"/>
      <c r="N42" s="132"/>
      <c r="O42" s="132"/>
      <c r="P42" s="132"/>
      <c r="Q42" s="149"/>
      <c r="R42" s="132"/>
      <c r="S42" s="132"/>
      <c r="T42" s="132"/>
      <c r="U42" s="132"/>
      <c r="V42" s="132"/>
      <c r="W42" s="132"/>
      <c r="X42" s="132"/>
      <c r="Y42" s="132"/>
      <c r="Z42" s="132"/>
      <c r="AA42" s="132"/>
      <c r="AB42" s="132"/>
      <c r="AC42" s="149"/>
      <c r="AD42" s="148"/>
      <c r="AE42" s="149"/>
      <c r="AF42" s="132"/>
      <c r="AJ42" s="333"/>
      <c r="AU42" s="12"/>
      <c r="AV42" s="333"/>
      <c r="BG42" s="12"/>
    </row>
    <row r="43" spans="1:59" x14ac:dyDescent="0.2">
      <c r="A43" s="165">
        <f t="shared" si="28"/>
        <v>7</v>
      </c>
      <c r="B43" s="577"/>
      <c r="C43" s="136" t="s">
        <v>167</v>
      </c>
      <c r="D43" s="134" t="str">
        <f>D41</f>
        <v>東向</v>
      </c>
      <c r="E43" s="167">
        <v>2</v>
      </c>
      <c r="F43" s="150">
        <f>[4]D7_9!E$4/$E43/$E$1</f>
        <v>0.50916666666666677</v>
      </c>
      <c r="G43" s="135">
        <f>[4]D7_9!F$4/$E31/$E$1</f>
        <v>0.52433333333333343</v>
      </c>
      <c r="H43" s="59">
        <f>[4]D7_9!G$4/$E31/$E$1</f>
        <v>0.45825000000000005</v>
      </c>
      <c r="I43" s="59">
        <f>[4]D7_9!H$4/$E31/$E$1</f>
        <v>0.4961666666666667</v>
      </c>
      <c r="J43" s="59">
        <f>[4]D7_9!I$4/$E31/$E$1</f>
        <v>0.43225000000000002</v>
      </c>
      <c r="K43" s="59">
        <f>[4]D7_9!J$4/$E31/$E$1</f>
        <v>0.46150000000000002</v>
      </c>
      <c r="L43" s="59">
        <f>[4]D7_9!K$4/$E31/$E$1</f>
        <v>0.46800000000000003</v>
      </c>
      <c r="M43" s="59">
        <f>[4]D7_9!L$4/$E31/$E$1</f>
        <v>0.50158333333333338</v>
      </c>
      <c r="N43" s="59">
        <f>[4]D7_9!M$4/$E31/$E$1</f>
        <v>0.52650000000000008</v>
      </c>
      <c r="O43" s="59">
        <f>[4]D7_9!N$4/$E31/$E$1</f>
        <v>0.61641666666666672</v>
      </c>
      <c r="P43" s="59">
        <f>[4]D7_9!O$4/$E31/$E$1</f>
        <v>0.52975000000000005</v>
      </c>
      <c r="Q43" s="60">
        <f>[4]D7_9!P$4/$E31/$E$1</f>
        <v>0.41925000000000007</v>
      </c>
      <c r="R43" s="59">
        <f>[4]D7_9!Q$4/$E31/$E$1</f>
        <v>0.34991666666666671</v>
      </c>
      <c r="S43" s="59">
        <f>[4]D7_9!R$4/$E31/$E$1</f>
        <v>0.30658333333333337</v>
      </c>
      <c r="T43" s="59">
        <f>[4]D7_9!S$4/$E31/$E$1</f>
        <v>0.17658333333333334</v>
      </c>
      <c r="U43" s="59">
        <f>[4]D7_9!T$4/$E31/$E$1</f>
        <v>9.8583333333333342E-2</v>
      </c>
      <c r="V43" s="59">
        <f>[4]D7_9!U$4/$E31/$E$1</f>
        <v>6.2833333333333338E-2</v>
      </c>
      <c r="W43" s="59">
        <f>[4]D7_9!V$4/$E31/$E$1</f>
        <v>3.358333333333334E-2</v>
      </c>
      <c r="X43" s="59">
        <f>[4]D7_9!W$4/$E31/$E$1</f>
        <v>2.491666666666667E-2</v>
      </c>
      <c r="Y43" s="59">
        <f>[4]D7_9!X$4/$E31/$E$1</f>
        <v>1.7333333333333336E-2</v>
      </c>
      <c r="Z43" s="59">
        <f>[4]D7_9!Y$4/$E31/$E$1</f>
        <v>3.6833333333333336E-2</v>
      </c>
      <c r="AA43" s="59">
        <f>[4]D7_9!Z$4/$E31/$E$1</f>
        <v>7.8000000000000014E-2</v>
      </c>
      <c r="AB43" s="59">
        <f>[4]D7_9!AA$4/$E31/$E$1</f>
        <v>0.23075000000000001</v>
      </c>
      <c r="AC43" s="60">
        <f>[4]D7_9!AB$4/$E31/$E$1</f>
        <v>0.48641666666666672</v>
      </c>
      <c r="AD43" s="148">
        <f t="shared" si="24"/>
        <v>0.32689583333333339</v>
      </c>
      <c r="AE43" s="149"/>
      <c r="AF43" s="132"/>
      <c r="AJ43" s="333"/>
      <c r="AU43" s="12"/>
      <c r="AV43" s="333"/>
      <c r="BG43" s="12"/>
    </row>
    <row r="44" spans="1:59" x14ac:dyDescent="0.2">
      <c r="A44" s="165">
        <f t="shared" si="28"/>
        <v>7</v>
      </c>
      <c r="B44" s="577"/>
      <c r="C44" s="137" t="s">
        <v>167</v>
      </c>
      <c r="D44" s="133"/>
      <c r="E44" s="166"/>
      <c r="F44" s="148"/>
      <c r="G44" s="132"/>
      <c r="Q44" s="76"/>
      <c r="AC44" s="76"/>
      <c r="AD44" s="148"/>
      <c r="AE44" s="149"/>
      <c r="AF44" s="132"/>
      <c r="AJ44" s="333"/>
      <c r="AU44" s="12"/>
      <c r="AV44" s="333"/>
      <c r="BG44" s="12"/>
    </row>
    <row r="45" spans="1:59" x14ac:dyDescent="0.2">
      <c r="A45" s="165">
        <f t="shared" si="28"/>
        <v>7</v>
      </c>
      <c r="B45" s="577"/>
      <c r="C45" s="136" t="s">
        <v>166</v>
      </c>
      <c r="D45" s="134" t="str">
        <f>D43</f>
        <v>東向</v>
      </c>
      <c r="E45" s="167">
        <v>2</v>
      </c>
      <c r="F45" s="150">
        <f>[5]D7_9!E$4/$E45/$E$1</f>
        <v>0.52</v>
      </c>
      <c r="G45" s="135">
        <f>[5]D7_9!F$4/$E33/$E$1</f>
        <v>0.45391666666666669</v>
      </c>
      <c r="H45" s="59">
        <f>[5]D7_9!G$4/$E33/$E$1</f>
        <v>0.42900000000000005</v>
      </c>
      <c r="I45" s="59">
        <f>[5]D7_9!H$4/$E33/$E$1</f>
        <v>0.43875000000000003</v>
      </c>
      <c r="J45" s="59">
        <f>[5]D7_9!I$4/$E33/$E$1</f>
        <v>0.42358333333333337</v>
      </c>
      <c r="K45" s="59">
        <f>[5]D7_9!J$4/$E33/$E$1</f>
        <v>0.44308333333333338</v>
      </c>
      <c r="L45" s="59">
        <f>[5]D7_9!K$4/$E33/$E$1</f>
        <v>0.48316666666666674</v>
      </c>
      <c r="M45" s="59">
        <f>[5]D7_9!L$4/$E33/$E$1</f>
        <v>0.55358333333333343</v>
      </c>
      <c r="N45" s="59">
        <f>[5]D7_9!M$4/$E33/$E$1</f>
        <v>0.5232500000000001</v>
      </c>
      <c r="O45" s="59">
        <f>[5]D7_9!N$4/$E33/$E$1</f>
        <v>0.59800000000000009</v>
      </c>
      <c r="P45" s="59">
        <f>[5]D7_9!O$4/$E33/$E$1</f>
        <v>0.52975000000000005</v>
      </c>
      <c r="Q45" s="60">
        <f>[5]D7_9!P$4/$E33/$E$1</f>
        <v>0.38675000000000004</v>
      </c>
      <c r="R45" s="59">
        <f>[5]D7_9!Q$4/$E33/$E$1</f>
        <v>0.3434166666666667</v>
      </c>
      <c r="S45" s="59">
        <f>[5]D7_9!R$4/$E33/$E$1</f>
        <v>0.28600000000000003</v>
      </c>
      <c r="T45" s="59">
        <f>[5]D7_9!S$4/$E33/$E$1</f>
        <v>0.17333333333333334</v>
      </c>
      <c r="U45" s="59">
        <f>[5]D7_9!T$4/$E33/$E$1</f>
        <v>9.8583333333333342E-2</v>
      </c>
      <c r="V45" s="59">
        <f>[5]D7_9!U$4/$E33/$E$1</f>
        <v>5.3083333333333337E-2</v>
      </c>
      <c r="W45" s="59">
        <f>[5]D7_9!V$4/$E33/$E$1</f>
        <v>3.7916666666666668E-2</v>
      </c>
      <c r="X45" s="59">
        <f>[5]D7_9!W$4/$E33/$E$1</f>
        <v>1.7333333333333336E-2</v>
      </c>
      <c r="Y45" s="59">
        <f>[5]D7_9!X$4/$E33/$E$1</f>
        <v>1.7333333333333336E-2</v>
      </c>
      <c r="Z45" s="59">
        <f>[5]D7_9!Y$4/$E33/$E$1</f>
        <v>3.6833333333333336E-2</v>
      </c>
      <c r="AA45" s="59">
        <f>[5]D7_9!Z$4/$E33/$E$1</f>
        <v>8.666666666666667E-2</v>
      </c>
      <c r="AB45" s="59">
        <f>[5]D7_9!AA$4/$E33/$E$1</f>
        <v>0.22641666666666668</v>
      </c>
      <c r="AC45" s="60">
        <f>[5]D7_9!AB$4/$E33/$E$1</f>
        <v>0.51783333333333337</v>
      </c>
      <c r="AD45" s="148">
        <f t="shared" si="24"/>
        <v>0.31989930555555551</v>
      </c>
      <c r="AE45" s="149"/>
      <c r="AF45" s="132"/>
      <c r="AJ45" s="333"/>
      <c r="AU45" s="12"/>
      <c r="AV45" s="333"/>
      <c r="BG45" s="12"/>
    </row>
    <row r="46" spans="1:59" x14ac:dyDescent="0.2">
      <c r="A46" s="165">
        <f t="shared" si="28"/>
        <v>7</v>
      </c>
      <c r="B46" s="577"/>
      <c r="C46" s="137" t="s">
        <v>166</v>
      </c>
      <c r="D46" s="133"/>
      <c r="E46" s="166"/>
      <c r="F46" s="148"/>
      <c r="Q46" s="76"/>
      <c r="AC46" s="76"/>
      <c r="AD46" s="148"/>
      <c r="AE46" s="201">
        <f>AVERAGE(AD39:AD46)</f>
        <v>0.30584982638888886</v>
      </c>
      <c r="AF46" s="132"/>
      <c r="AJ46" s="333"/>
      <c r="AU46" s="12"/>
      <c r="AV46" s="333"/>
      <c r="BG46" s="12"/>
    </row>
    <row r="47" spans="1:59" x14ac:dyDescent="0.2">
      <c r="A47" s="165">
        <f t="shared" si="28"/>
        <v>7</v>
      </c>
      <c r="B47" s="577"/>
      <c r="C47" s="139"/>
      <c r="D47" s="133"/>
      <c r="E47" s="168"/>
      <c r="F47" s="77"/>
      <c r="Q47" s="76"/>
      <c r="AC47" s="76"/>
      <c r="AD47" s="148"/>
      <c r="AE47" s="149"/>
      <c r="AF47" s="132"/>
      <c r="AJ47" s="333"/>
      <c r="AU47" s="12"/>
      <c r="AV47" s="333"/>
      <c r="BG47" s="12"/>
    </row>
    <row r="48" spans="1:59" x14ac:dyDescent="0.2">
      <c r="A48" s="165">
        <f t="shared" si="28"/>
        <v>7</v>
      </c>
      <c r="B48" s="578"/>
      <c r="C48" s="140" t="s">
        <v>173</v>
      </c>
      <c r="D48" s="142" t="s">
        <v>174</v>
      </c>
      <c r="E48" s="169"/>
      <c r="F48" s="153">
        <f>SUM(F39:F46)/4</f>
        <v>0.52650000000000008</v>
      </c>
      <c r="G48" s="141">
        <f t="shared" ref="G48:AC48" si="29">SUM(G39:G46)/4</f>
        <v>0.49562500000000009</v>
      </c>
      <c r="H48" s="141">
        <f t="shared" si="29"/>
        <v>0.44606250000000008</v>
      </c>
      <c r="I48" s="141">
        <f t="shared" si="29"/>
        <v>0.43089583333333337</v>
      </c>
      <c r="J48" s="141">
        <f t="shared" si="29"/>
        <v>0.41329166666666672</v>
      </c>
      <c r="K48" s="141">
        <f t="shared" si="29"/>
        <v>0.44552083333333337</v>
      </c>
      <c r="L48" s="141">
        <f t="shared" si="29"/>
        <v>0.46312500000000006</v>
      </c>
      <c r="M48" s="141">
        <f t="shared" si="29"/>
        <v>0.48939583333333336</v>
      </c>
      <c r="N48" s="141">
        <f t="shared" si="29"/>
        <v>0.4509375000000001</v>
      </c>
      <c r="O48" s="141">
        <f t="shared" si="29"/>
        <v>0.52541666666666664</v>
      </c>
      <c r="P48" s="141">
        <f t="shared" si="29"/>
        <v>0.48099999999999998</v>
      </c>
      <c r="Q48" s="154">
        <f t="shared" si="29"/>
        <v>0.38133333333333341</v>
      </c>
      <c r="R48" s="141">
        <f t="shared" si="29"/>
        <v>0.30170833333333336</v>
      </c>
      <c r="S48" s="141">
        <f t="shared" si="29"/>
        <v>0.25187500000000002</v>
      </c>
      <c r="T48" s="141">
        <f t="shared" si="29"/>
        <v>0.15681249999999999</v>
      </c>
      <c r="U48" s="141">
        <f t="shared" si="29"/>
        <v>9.804166666666668E-2</v>
      </c>
      <c r="V48" s="141">
        <f t="shared" si="29"/>
        <v>5.6062500000000008E-2</v>
      </c>
      <c r="W48" s="141">
        <f t="shared" si="29"/>
        <v>3.9000000000000007E-2</v>
      </c>
      <c r="X48" s="141">
        <f t="shared" si="29"/>
        <v>2.2479166666666668E-2</v>
      </c>
      <c r="Y48" s="141">
        <f t="shared" si="29"/>
        <v>2.1125000000000005E-2</v>
      </c>
      <c r="Z48" s="141">
        <f t="shared" si="29"/>
        <v>3.4937500000000003E-2</v>
      </c>
      <c r="AA48" s="141">
        <f t="shared" si="29"/>
        <v>7.5291666666666673E-2</v>
      </c>
      <c r="AB48" s="141">
        <f t="shared" si="29"/>
        <v>0.22560416666666669</v>
      </c>
      <c r="AC48" s="154">
        <f t="shared" si="29"/>
        <v>0.50835416666666666</v>
      </c>
      <c r="AD48" s="200">
        <f>AVERAGE(F48:AC48)</f>
        <v>0.30584982638888891</v>
      </c>
      <c r="AE48" s="202"/>
      <c r="AF48" s="132"/>
      <c r="AJ48" s="333"/>
      <c r="AU48" s="12"/>
      <c r="AV48" s="333"/>
      <c r="BG48" s="12"/>
    </row>
    <row r="49" spans="1:59" x14ac:dyDescent="0.2">
      <c r="A49" s="165">
        <f t="shared" si="28"/>
        <v>7</v>
      </c>
      <c r="B49" s="578"/>
      <c r="C49" s="143" t="s">
        <v>173</v>
      </c>
      <c r="D49" s="134" t="s">
        <v>123</v>
      </c>
      <c r="E49" s="167"/>
      <c r="F49" s="155">
        <f>AVERAGE(F39,F41,F43,F45)</f>
        <v>0.52650000000000008</v>
      </c>
      <c r="G49" s="138">
        <f>AVERAGE(G39,G41,G43,G45)</f>
        <v>0.49562500000000009</v>
      </c>
      <c r="H49" s="138">
        <f t="shared" ref="H49:P49" si="30">AVERAGE(H39,H41,H43,H45)</f>
        <v>0.44606250000000008</v>
      </c>
      <c r="I49" s="138">
        <f t="shared" si="30"/>
        <v>0.43089583333333337</v>
      </c>
      <c r="J49" s="138">
        <f t="shared" si="30"/>
        <v>0.41329166666666672</v>
      </c>
      <c r="K49" s="138">
        <f t="shared" si="30"/>
        <v>0.44552083333333337</v>
      </c>
      <c r="L49" s="138">
        <f t="shared" si="30"/>
        <v>0.46312500000000006</v>
      </c>
      <c r="M49" s="138">
        <f t="shared" si="30"/>
        <v>0.48939583333333336</v>
      </c>
      <c r="N49" s="138">
        <f t="shared" si="30"/>
        <v>0.4509375000000001</v>
      </c>
      <c r="O49" s="138">
        <f t="shared" si="30"/>
        <v>0.52541666666666664</v>
      </c>
      <c r="P49" s="138">
        <f t="shared" si="30"/>
        <v>0.48099999999999998</v>
      </c>
      <c r="Q49" s="156">
        <f>AVERAGE(Q39,Q41,Q43,Q45)</f>
        <v>0.38133333333333341</v>
      </c>
      <c r="R49" s="138">
        <f t="shared" ref="R49:AC49" si="31">AVERAGE(R39,R41,R43,R45)</f>
        <v>0.30170833333333336</v>
      </c>
      <c r="S49" s="138">
        <f t="shared" si="31"/>
        <v>0.25187500000000002</v>
      </c>
      <c r="T49" s="138">
        <f t="shared" si="31"/>
        <v>0.15681249999999999</v>
      </c>
      <c r="U49" s="138">
        <f t="shared" si="31"/>
        <v>9.804166666666668E-2</v>
      </c>
      <c r="V49" s="138">
        <f t="shared" si="31"/>
        <v>5.6062500000000008E-2</v>
      </c>
      <c r="W49" s="138">
        <f t="shared" si="31"/>
        <v>3.9000000000000007E-2</v>
      </c>
      <c r="X49" s="138">
        <f t="shared" si="31"/>
        <v>2.2479166666666668E-2</v>
      </c>
      <c r="Y49" s="138">
        <f t="shared" si="31"/>
        <v>2.1125000000000005E-2</v>
      </c>
      <c r="Z49" s="138">
        <f t="shared" si="31"/>
        <v>3.4937500000000003E-2</v>
      </c>
      <c r="AA49" s="138">
        <f t="shared" si="31"/>
        <v>7.5291666666666673E-2</v>
      </c>
      <c r="AB49" s="138">
        <f t="shared" si="31"/>
        <v>0.22560416666666669</v>
      </c>
      <c r="AC49" s="156">
        <f t="shared" si="31"/>
        <v>0.50835416666666666</v>
      </c>
      <c r="AD49" s="148">
        <f>AVERAGE(F49:AC49)</f>
        <v>0.30584982638888891</v>
      </c>
      <c r="AE49" s="149"/>
      <c r="AF49" s="132"/>
      <c r="AJ49" s="333"/>
      <c r="AU49" s="12"/>
      <c r="AV49" s="333"/>
      <c r="BG49" s="12"/>
    </row>
    <row r="50" spans="1:59" ht="13.8" thickBot="1" x14ac:dyDescent="0.25">
      <c r="A50" s="165">
        <f t="shared" si="28"/>
        <v>7</v>
      </c>
      <c r="B50" s="578"/>
      <c r="C50" s="187" t="s">
        <v>173</v>
      </c>
      <c r="D50" s="185"/>
      <c r="E50" s="186"/>
      <c r="F50" s="176"/>
      <c r="G50" s="177"/>
      <c r="H50" s="177"/>
      <c r="I50" s="177"/>
      <c r="J50" s="177"/>
      <c r="K50" s="177"/>
      <c r="L50" s="177"/>
      <c r="M50" s="177"/>
      <c r="N50" s="177"/>
      <c r="O50" s="177"/>
      <c r="P50" s="177"/>
      <c r="Q50" s="178"/>
      <c r="R50" s="177"/>
      <c r="S50" s="177"/>
      <c r="T50" s="177"/>
      <c r="U50" s="177"/>
      <c r="V50" s="177"/>
      <c r="W50" s="177"/>
      <c r="X50" s="177"/>
      <c r="Y50" s="177"/>
      <c r="Z50" s="177"/>
      <c r="AA50" s="177"/>
      <c r="AB50" s="177"/>
      <c r="AC50" s="178"/>
      <c r="AD50" s="176"/>
      <c r="AE50" s="178"/>
      <c r="AF50" s="132"/>
      <c r="AJ50" s="333"/>
      <c r="AU50" s="12"/>
      <c r="AV50" s="333"/>
      <c r="BG50" s="12"/>
    </row>
    <row r="51" spans="1:59" x14ac:dyDescent="0.2">
      <c r="A51" s="161">
        <v>8</v>
      </c>
      <c r="B51" s="576" t="s">
        <v>246</v>
      </c>
      <c r="C51" s="162" t="s">
        <v>169</v>
      </c>
      <c r="D51" s="190"/>
      <c r="E51" s="188"/>
      <c r="R51" s="191"/>
      <c r="S51" s="192"/>
      <c r="T51" s="192"/>
      <c r="U51" s="192"/>
      <c r="V51" s="192"/>
      <c r="W51" s="192"/>
      <c r="X51" s="192"/>
      <c r="Y51" s="192"/>
      <c r="Z51" s="192"/>
      <c r="AA51" s="192"/>
      <c r="AB51" s="192"/>
      <c r="AC51" s="192"/>
      <c r="AD51" s="180"/>
      <c r="AE51" s="203"/>
      <c r="AF51" s="132"/>
      <c r="AG51">
        <f>A51</f>
        <v>8</v>
      </c>
      <c r="AH51" t="str">
        <f>B51</f>
        <v>南１９西１５/１６</v>
      </c>
      <c r="AI51" t="str">
        <f>D62</f>
        <v>北向</v>
      </c>
      <c r="AJ51" s="331">
        <f t="shared" ref="AJ51:BG51" si="32">F62</f>
        <v>0.83525000000000005</v>
      </c>
      <c r="AK51" s="132">
        <f t="shared" si="32"/>
        <v>0.71310416666666687</v>
      </c>
      <c r="AL51" s="132">
        <f t="shared" si="32"/>
        <v>0.62589583333333343</v>
      </c>
      <c r="AM51" s="132">
        <f t="shared" si="32"/>
        <v>0.65216666666666678</v>
      </c>
      <c r="AN51" s="132">
        <f t="shared" si="32"/>
        <v>0.63456249999999992</v>
      </c>
      <c r="AO51" s="132">
        <f t="shared" si="32"/>
        <v>0.66814583333333333</v>
      </c>
      <c r="AP51" s="132">
        <f t="shared" si="32"/>
        <v>0.67220833333333341</v>
      </c>
      <c r="AQ51" s="132">
        <f t="shared" si="32"/>
        <v>0.67410416666666673</v>
      </c>
      <c r="AR51" s="132">
        <f t="shared" si="32"/>
        <v>0.66110416666666671</v>
      </c>
      <c r="AS51" s="132">
        <f t="shared" si="32"/>
        <v>0.76158333333333339</v>
      </c>
      <c r="AT51" s="132">
        <f t="shared" si="32"/>
        <v>0.68710416666666674</v>
      </c>
      <c r="AU51" s="332">
        <f t="shared" si="32"/>
        <v>0.5722708333333334</v>
      </c>
      <c r="AV51" s="331">
        <f t="shared" si="32"/>
        <v>0.42764583333333339</v>
      </c>
      <c r="AW51" s="132">
        <f t="shared" si="32"/>
        <v>0.31200000000000006</v>
      </c>
      <c r="AX51" s="132">
        <f t="shared" si="32"/>
        <v>0.21558333333333335</v>
      </c>
      <c r="AY51" s="132">
        <f t="shared" si="32"/>
        <v>0.12566666666666668</v>
      </c>
      <c r="AZ51" s="132">
        <f t="shared" si="32"/>
        <v>8.6395833333333338E-2</v>
      </c>
      <c r="BA51" s="132">
        <f t="shared" si="32"/>
        <v>6.2562500000000007E-2</v>
      </c>
      <c r="BB51" s="132">
        <f t="shared" si="32"/>
        <v>5.6875000000000009E-2</v>
      </c>
      <c r="BC51" s="132">
        <f t="shared" si="32"/>
        <v>6.445833333333334E-2</v>
      </c>
      <c r="BD51" s="132">
        <f t="shared" si="32"/>
        <v>9.0458333333333335E-2</v>
      </c>
      <c r="BE51" s="132">
        <f t="shared" si="32"/>
        <v>0.16981250000000003</v>
      </c>
      <c r="BF51" s="132">
        <f t="shared" si="32"/>
        <v>0.42250000000000004</v>
      </c>
      <c r="BG51" s="332">
        <f t="shared" si="32"/>
        <v>0.89862500000000012</v>
      </c>
    </row>
    <row r="52" spans="1:59" x14ac:dyDescent="0.2">
      <c r="A52" s="165">
        <f>A51</f>
        <v>8</v>
      </c>
      <c r="B52" s="577"/>
      <c r="C52" s="137" t="s">
        <v>169</v>
      </c>
      <c r="D52" s="133" t="s">
        <v>175</v>
      </c>
      <c r="E52" s="166">
        <v>2</v>
      </c>
      <c r="F52">
        <f>[1]D7_9!E$64/$E52/$E$1</f>
        <v>0.88291666666666679</v>
      </c>
      <c r="G52" s="132">
        <f>[1]D7_9!F$64/$E52/$E$1</f>
        <v>0.69116666666666671</v>
      </c>
      <c r="H52" s="132">
        <f>[1]D7_9!G$64/$E52/$E$1</f>
        <v>0.59800000000000009</v>
      </c>
      <c r="I52">
        <f>[1]D7_9!H$64/$E52/$E$1</f>
        <v>0.5860833333333334</v>
      </c>
      <c r="J52">
        <f>[1]D7_9!I$64/$E52/$E$1</f>
        <v>0.57958333333333334</v>
      </c>
      <c r="K52">
        <f>[1]D7_9!J$64/$E33/$E$1</f>
        <v>0.65325000000000011</v>
      </c>
      <c r="L52">
        <f>[1]D7_9!K$64/$E33/$E$1</f>
        <v>0.58066666666666678</v>
      </c>
      <c r="M52" s="132">
        <f>[1]D7_9!L$64/$E33/$E$1</f>
        <v>0.60016666666666674</v>
      </c>
      <c r="N52">
        <f>[1]D7_9!M$64/$E33/$E$1</f>
        <v>0.58500000000000008</v>
      </c>
      <c r="O52">
        <f>[1]D7_9!N$64/$E33/$E$1</f>
        <v>0.66300000000000003</v>
      </c>
      <c r="P52" s="132">
        <f>[1]D7_9!O$64/$E33/$E$1</f>
        <v>0.59583333333333344</v>
      </c>
      <c r="Q52">
        <f>[1]D7_9!P$64/$E33/$E$1</f>
        <v>0.43983333333333335</v>
      </c>
      <c r="R52" s="77">
        <f>[1]D7_9!Q$64/$E33/$E$1</f>
        <v>0.33258333333333334</v>
      </c>
      <c r="S52">
        <f>[1]D7_9!R$64/$E33/$E$1</f>
        <v>0.25133333333333335</v>
      </c>
      <c r="T52">
        <f>[1]D7_9!S$64/$E33/$E$1</f>
        <v>0.15816666666666668</v>
      </c>
      <c r="U52">
        <f>[1]D7_9!T$64/$E33/$E$1</f>
        <v>0.10941666666666668</v>
      </c>
      <c r="V52">
        <f>[1]D7_9!U$64/$E33/$E$1</f>
        <v>7.5833333333333336E-2</v>
      </c>
      <c r="W52">
        <f>[1]D7_9!V$64/$E33/$E$1</f>
        <v>6.2833333333333338E-2</v>
      </c>
      <c r="X52">
        <f>[1]D7_9!W$64/$E33/$E$1</f>
        <v>4.766666666666667E-2</v>
      </c>
      <c r="Y52">
        <f>[1]D7_9!X$64/$E33/$E$1</f>
        <v>5.9583333333333342E-2</v>
      </c>
      <c r="Z52">
        <f>[1]D7_9!Y$64/$E33/$E$1</f>
        <v>8.9916666666666673E-2</v>
      </c>
      <c r="AA52">
        <f>[1]D7_9!Z$64/$E33/$E$1</f>
        <v>0.16791666666666669</v>
      </c>
      <c r="AB52">
        <f>[1]D7_9!AA$64/$E33/$E$1</f>
        <v>0.41816666666666669</v>
      </c>
      <c r="AC52">
        <f>[1]D7_9!AB$64/$E33/$E$1</f>
        <v>0.87641666666666673</v>
      </c>
      <c r="AD52" s="148">
        <f t="shared" ref="AD52:AD58" si="33">AVERAGE(F52:AC52)</f>
        <v>0.42105555555555568</v>
      </c>
      <c r="AE52" s="149"/>
      <c r="AF52" s="132"/>
      <c r="AJ52" s="333"/>
      <c r="AU52" s="12"/>
      <c r="AV52" s="333"/>
      <c r="BG52" s="12"/>
    </row>
    <row r="53" spans="1:59" x14ac:dyDescent="0.2">
      <c r="A53" s="165">
        <f t="shared" ref="A53:A62" si="34">A52</f>
        <v>8</v>
      </c>
      <c r="B53" s="577"/>
      <c r="C53" s="136" t="s">
        <v>170</v>
      </c>
      <c r="D53" s="133"/>
      <c r="E53" s="189"/>
      <c r="G53" s="132"/>
      <c r="R53" s="77"/>
      <c r="AD53" s="148"/>
      <c r="AE53" s="149"/>
      <c r="AF53" s="132"/>
      <c r="AJ53" s="333"/>
      <c r="AU53" s="12"/>
      <c r="AV53" s="333"/>
      <c r="BG53" s="12"/>
    </row>
    <row r="54" spans="1:59" x14ac:dyDescent="0.2">
      <c r="A54" s="165">
        <f t="shared" si="34"/>
        <v>8</v>
      </c>
      <c r="B54" s="577"/>
      <c r="C54" s="137" t="s">
        <v>170</v>
      </c>
      <c r="D54" s="133" t="str">
        <f>D52</f>
        <v>北向</v>
      </c>
      <c r="E54" s="166">
        <v>2</v>
      </c>
      <c r="F54">
        <f>[3]D7_9!E$64/$E54/$E$1</f>
        <v>0.85475000000000012</v>
      </c>
      <c r="G54" s="132">
        <f>[3]D7_9!F$64/$E54/$E$1</f>
        <v>0.71066666666666678</v>
      </c>
      <c r="H54">
        <f>[3]D7_9!G$64/$E54/$E$1</f>
        <v>0.63375000000000004</v>
      </c>
      <c r="I54">
        <f>[3]D7_9!H$64/$E54/$E$1</f>
        <v>0.72583333333333344</v>
      </c>
      <c r="J54">
        <f>[3]D7_9!I$64/$E54/$E$1</f>
        <v>0.64350000000000007</v>
      </c>
      <c r="K54">
        <f>[3]D7_9!J$64/$E54/$E$1</f>
        <v>0.6781666666666667</v>
      </c>
      <c r="L54">
        <f>[3]D7_9!K$64/$E54/$E$1</f>
        <v>0.72908333333333342</v>
      </c>
      <c r="M54">
        <f>[3]D7_9!L$64/$E54/$E$1</f>
        <v>0.69983333333333342</v>
      </c>
      <c r="N54">
        <f>[3]D7_9!M$64/$E54/$E$1</f>
        <v>0.79191666666666671</v>
      </c>
      <c r="O54">
        <f>[3]D7_9!N$64/$E54/$E$1</f>
        <v>0.85691666666666677</v>
      </c>
      <c r="P54">
        <f>[3]D7_9!O$64/$E54/$E$1</f>
        <v>0.72258333333333336</v>
      </c>
      <c r="Q54">
        <f>[3]D7_9!P$64/$E54/$E$1</f>
        <v>0.55141666666666678</v>
      </c>
      <c r="R54" s="77">
        <f>[3]D7_9!Q$64/$E54/$E$1</f>
        <v>0.46366666666666673</v>
      </c>
      <c r="S54">
        <f>[3]D7_9!R$64/$E54/$E$1</f>
        <v>0.32500000000000001</v>
      </c>
      <c r="T54">
        <f>[3]D7_9!S$64/$E54/$E$1</f>
        <v>0.23508333333333337</v>
      </c>
      <c r="U54">
        <f>[3]D7_9!T$64/$E54/$E$1</f>
        <v>0.12566666666666668</v>
      </c>
      <c r="V54">
        <f>[3]D7_9!U$64/$E54/$E$1</f>
        <v>9.3166666666666675E-2</v>
      </c>
      <c r="W54">
        <f>[3]D7_9!V$64/$E54/$E$1</f>
        <v>6.716666666666668E-2</v>
      </c>
      <c r="X54">
        <f>[3]D7_9!W$64/$E54/$E$1</f>
        <v>5.3083333333333337E-2</v>
      </c>
      <c r="Y54">
        <f>[3]D7_9!X$64/$E54/$E$1</f>
        <v>6.5000000000000002E-2</v>
      </c>
      <c r="Z54">
        <f>[3]D7_9!Y$64/$E54/$E$1</f>
        <v>8.3416666666666681E-2</v>
      </c>
      <c r="AA54">
        <f>[3]D7_9!Z$64/$E54/$E$1</f>
        <v>0.17658333333333334</v>
      </c>
      <c r="AB54">
        <f>[3]D7_9!AA$64/$E54/$E$1</f>
        <v>0.38350000000000006</v>
      </c>
      <c r="AC54">
        <f>[3]D7_9!AB$64/$E54/$E$1</f>
        <v>0.93275000000000008</v>
      </c>
      <c r="AD54" s="148">
        <f t="shared" si="33"/>
        <v>0.48343750000000002</v>
      </c>
      <c r="AE54" s="149"/>
      <c r="AF54" s="132"/>
      <c r="AJ54" s="333"/>
      <c r="AU54" s="12"/>
      <c r="AV54" s="333"/>
      <c r="BG54" s="12"/>
    </row>
    <row r="55" spans="1:59" x14ac:dyDescent="0.2">
      <c r="A55" s="165">
        <f t="shared" si="34"/>
        <v>8</v>
      </c>
      <c r="B55" s="577"/>
      <c r="C55" s="136" t="s">
        <v>167</v>
      </c>
      <c r="D55" s="133"/>
      <c r="E55" s="189"/>
      <c r="G55" s="132"/>
      <c r="R55" s="77"/>
      <c r="AD55" s="148"/>
      <c r="AE55" s="149"/>
      <c r="AF55" s="132"/>
      <c r="AJ55" s="333"/>
      <c r="AU55" s="12"/>
      <c r="AV55" s="333"/>
      <c r="BG55" s="12"/>
    </row>
    <row r="56" spans="1:59" x14ac:dyDescent="0.2">
      <c r="A56" s="165">
        <f t="shared" si="34"/>
        <v>8</v>
      </c>
      <c r="B56" s="577"/>
      <c r="C56" s="137" t="s">
        <v>167</v>
      </c>
      <c r="D56" s="133" t="str">
        <f>D54</f>
        <v>北向</v>
      </c>
      <c r="E56" s="166">
        <v>2</v>
      </c>
      <c r="F56">
        <f>[4]D7_9!E$64/$E56/$E$1</f>
        <v>0.83091666666666675</v>
      </c>
      <c r="G56" s="132">
        <f>[4]D7_9!F$64/$E56/$E$1</f>
        <v>0.73883333333333345</v>
      </c>
      <c r="H56">
        <f>[4]D7_9!G$64/$E56/$E$1</f>
        <v>0.65541666666666676</v>
      </c>
      <c r="I56">
        <f>[4]D7_9!H$64/$E56/$E$1</f>
        <v>0.63375000000000004</v>
      </c>
      <c r="J56">
        <f>[4]D7_9!I$64/$E56/$E$1</f>
        <v>0.65108333333333335</v>
      </c>
      <c r="K56">
        <f>[4]D7_9!J$64/$E56/$E$1</f>
        <v>0.69008333333333338</v>
      </c>
      <c r="L56">
        <f>[4]D7_9!K$64/$E56/$E$1</f>
        <v>0.68575000000000008</v>
      </c>
      <c r="M56">
        <f>[4]D7_9!L$64/$E56/$E$1</f>
        <v>0.67600000000000005</v>
      </c>
      <c r="N56">
        <f>[4]D7_9!M$64/$E56/$E$1</f>
        <v>0.64566666666666672</v>
      </c>
      <c r="O56">
        <f>[4]D7_9!N$64/$E56/$E$1</f>
        <v>0.76266666666666671</v>
      </c>
      <c r="P56">
        <f>[4]D7_9!O$64/$E56/$E$1</f>
        <v>0.74208333333333343</v>
      </c>
      <c r="Q56">
        <f>[4]D7_9!P$64/$E56/$E$1</f>
        <v>0.62941666666666674</v>
      </c>
      <c r="R56" s="77">
        <f>[4]D7_9!Q$64/$E56/$E$1</f>
        <v>0.47775000000000006</v>
      </c>
      <c r="S56">
        <f>[4]D7_9!R$64/$E56/$E$1</f>
        <v>0.33475000000000005</v>
      </c>
      <c r="T56">
        <f>[4]D7_9!S$64/$E56/$E$1</f>
        <v>0.22533333333333336</v>
      </c>
      <c r="U56">
        <f>[4]D7_9!T$64/$E56/$E$1</f>
        <v>0.14083333333333334</v>
      </c>
      <c r="V56">
        <f>[4]D7_9!U$64/$E56/$E$1</f>
        <v>8.9916666666666673E-2</v>
      </c>
      <c r="W56">
        <f>[4]D7_9!V$64/$E56/$E$1</f>
        <v>6.2833333333333338E-2</v>
      </c>
      <c r="X56">
        <f>[4]D7_9!W$64/$E56/$E$1</f>
        <v>6.9333333333333344E-2</v>
      </c>
      <c r="Y56">
        <f>[4]D7_9!X$64/$E56/$E$1</f>
        <v>7.3666666666666672E-2</v>
      </c>
      <c r="Z56">
        <f>[4]D7_9!Y$64/$E56/$E$1</f>
        <v>9.1000000000000011E-2</v>
      </c>
      <c r="AA56">
        <f>[4]D7_9!Z$64/$E56/$E$1</f>
        <v>0.17116666666666669</v>
      </c>
      <c r="AB56">
        <f>[4]D7_9!AA$64/$E56/$E$1</f>
        <v>0.43658333333333338</v>
      </c>
      <c r="AC56">
        <f>[4]D7_9!AB$64/$E56/$E$1</f>
        <v>0.89050000000000007</v>
      </c>
      <c r="AD56" s="148">
        <f>AVERAGE(F56:AC56)</f>
        <v>0.47522222222222221</v>
      </c>
      <c r="AE56" s="149"/>
      <c r="AF56" s="132"/>
      <c r="AJ56" s="333"/>
      <c r="AU56" s="12"/>
      <c r="AV56" s="333"/>
      <c r="BG56" s="12"/>
    </row>
    <row r="57" spans="1:59" x14ac:dyDescent="0.2">
      <c r="A57" s="165">
        <f t="shared" si="34"/>
        <v>8</v>
      </c>
      <c r="B57" s="577"/>
      <c r="C57" s="136" t="s">
        <v>166</v>
      </c>
      <c r="D57" s="133"/>
      <c r="E57" s="189"/>
      <c r="G57" s="132"/>
      <c r="R57" s="77"/>
      <c r="AD57" s="148"/>
      <c r="AE57" s="149"/>
      <c r="AF57" s="132"/>
      <c r="AJ57" s="333"/>
      <c r="AU57" s="12"/>
      <c r="AV57" s="333"/>
      <c r="BG57" s="12"/>
    </row>
    <row r="58" spans="1:59" x14ac:dyDescent="0.2">
      <c r="A58" s="165">
        <f t="shared" si="34"/>
        <v>8</v>
      </c>
      <c r="B58" s="577"/>
      <c r="C58" s="137" t="s">
        <v>166</v>
      </c>
      <c r="D58" s="133" t="str">
        <f>D56</f>
        <v>北向</v>
      </c>
      <c r="E58" s="166">
        <v>2</v>
      </c>
      <c r="F58">
        <f>[5]D7_9!E$64/$E58/$E$1</f>
        <v>0.77241666666666675</v>
      </c>
      <c r="G58" s="132">
        <f>[5]D7_9!F$64/$E58/$E$1</f>
        <v>0.7117500000000001</v>
      </c>
      <c r="H58">
        <f>[5]D7_9!G$64/$E58/$E$1</f>
        <v>0.61641666666666672</v>
      </c>
      <c r="I58">
        <f>[5]D7_9!H$64/$E58/$E$1</f>
        <v>0.66300000000000003</v>
      </c>
      <c r="J58">
        <f>[5]D7_9!I$64/$E58/$E$1</f>
        <v>0.66408333333333336</v>
      </c>
      <c r="K58">
        <f>[5]D7_9!J$64/$E58/$E$1</f>
        <v>0.65108333333333335</v>
      </c>
      <c r="L58">
        <f>[5]D7_9!K$64/$E58/$E$1</f>
        <v>0.69333333333333336</v>
      </c>
      <c r="M58">
        <f>[5]D7_9!L$64/$E58/$E$1</f>
        <v>0.72041666666666671</v>
      </c>
      <c r="N58">
        <f>[5]D7_9!M$64/$E58/$E$1</f>
        <v>0.62183333333333335</v>
      </c>
      <c r="O58">
        <f>[5]D7_9!N$64/$E58/$E$1</f>
        <v>0.76375000000000004</v>
      </c>
      <c r="P58">
        <f>[5]D7_9!O$64/$E58/$E$1</f>
        <v>0.68791666666666673</v>
      </c>
      <c r="Q58">
        <f>[5]D7_9!P$64/$E58/$E$1</f>
        <v>0.66841666666666677</v>
      </c>
      <c r="R58" s="77">
        <f>[5]D7_9!Q$64/$E58/$E$1</f>
        <v>0.43658333333333338</v>
      </c>
      <c r="S58">
        <f>[5]D7_9!R$64/$E58/$E$1</f>
        <v>0.3369166666666667</v>
      </c>
      <c r="T58">
        <f>[5]D7_9!S$64/$E58/$E$1</f>
        <v>0.24375000000000002</v>
      </c>
      <c r="U58">
        <f>[5]D7_9!T$64/$E58/$E$1</f>
        <v>0.12675</v>
      </c>
      <c r="V58">
        <f>[5]D7_9!U$64/$E58/$E$1</f>
        <v>8.666666666666667E-2</v>
      </c>
      <c r="W58">
        <f>[5]D7_9!V$64/$E58/$E$1</f>
        <v>5.7416666666666671E-2</v>
      </c>
      <c r="X58">
        <f>[5]D7_9!W$64/$E58/$E$1</f>
        <v>5.7416666666666671E-2</v>
      </c>
      <c r="Y58">
        <f>[5]D7_9!X$64/$E58/$E$1</f>
        <v>5.9583333333333342E-2</v>
      </c>
      <c r="Z58">
        <f>[5]D7_9!Y$64/$E58/$E$1</f>
        <v>9.7500000000000003E-2</v>
      </c>
      <c r="AA58">
        <f>[5]D7_9!Z$64/$E58/$E$1</f>
        <v>0.16358333333333336</v>
      </c>
      <c r="AB58">
        <f>[5]D7_9!AA$64/$E58/$E$1</f>
        <v>0.45175000000000004</v>
      </c>
      <c r="AC58">
        <f>[5]D7_9!AB$64/$E58/$E$1</f>
        <v>0.89483333333333348</v>
      </c>
      <c r="AD58" s="148">
        <f t="shared" si="33"/>
        <v>0.4686319444444445</v>
      </c>
      <c r="AE58" s="201">
        <f>AVERAGE(AD51:AD58)</f>
        <v>0.46208680555555559</v>
      </c>
      <c r="AF58" s="132"/>
      <c r="AJ58" s="333"/>
      <c r="AU58" s="12"/>
      <c r="AV58" s="333"/>
      <c r="BG58" s="12"/>
    </row>
    <row r="59" spans="1:59" x14ac:dyDescent="0.2">
      <c r="A59" s="165">
        <f t="shared" si="34"/>
        <v>8</v>
      </c>
      <c r="B59" s="577"/>
      <c r="C59" s="133"/>
      <c r="D59" s="133"/>
      <c r="E59" s="189"/>
      <c r="R59" s="77"/>
      <c r="AD59" s="148"/>
      <c r="AE59" s="149"/>
      <c r="AF59" s="132"/>
      <c r="AJ59" s="333"/>
      <c r="AU59" s="12"/>
      <c r="AV59" s="333"/>
      <c r="BG59" s="12"/>
    </row>
    <row r="60" spans="1:59" x14ac:dyDescent="0.2">
      <c r="A60" s="165">
        <f t="shared" si="34"/>
        <v>8</v>
      </c>
      <c r="B60" s="578"/>
      <c r="C60" s="142" t="s">
        <v>173</v>
      </c>
      <c r="D60" s="142" t="s">
        <v>174</v>
      </c>
      <c r="E60" s="169"/>
      <c r="F60" s="153">
        <f>SUM(F51:F58)/4</f>
        <v>0.83525000000000005</v>
      </c>
      <c r="G60" s="141">
        <f t="shared" ref="G60:AC60" si="35">SUM(G51:G58)/4</f>
        <v>0.71310416666666687</v>
      </c>
      <c r="H60" s="141">
        <f t="shared" si="35"/>
        <v>0.62589583333333343</v>
      </c>
      <c r="I60" s="141">
        <f t="shared" si="35"/>
        <v>0.65216666666666678</v>
      </c>
      <c r="J60" s="141">
        <f t="shared" si="35"/>
        <v>0.63456249999999992</v>
      </c>
      <c r="K60" s="141">
        <f t="shared" si="35"/>
        <v>0.66814583333333333</v>
      </c>
      <c r="L60" s="141">
        <f t="shared" si="35"/>
        <v>0.67220833333333341</v>
      </c>
      <c r="M60" s="141">
        <f t="shared" si="35"/>
        <v>0.67410416666666673</v>
      </c>
      <c r="N60" s="141">
        <f t="shared" si="35"/>
        <v>0.66110416666666671</v>
      </c>
      <c r="O60" s="141">
        <f t="shared" si="35"/>
        <v>0.76158333333333339</v>
      </c>
      <c r="P60" s="141">
        <f t="shared" si="35"/>
        <v>0.68710416666666674</v>
      </c>
      <c r="Q60" s="141">
        <f t="shared" si="35"/>
        <v>0.5722708333333334</v>
      </c>
      <c r="R60" s="153">
        <f t="shared" si="35"/>
        <v>0.42764583333333339</v>
      </c>
      <c r="S60" s="141">
        <f t="shared" si="35"/>
        <v>0.31200000000000006</v>
      </c>
      <c r="T60" s="141">
        <f t="shared" si="35"/>
        <v>0.21558333333333335</v>
      </c>
      <c r="U60" s="141">
        <f t="shared" si="35"/>
        <v>0.12566666666666668</v>
      </c>
      <c r="V60" s="141">
        <f t="shared" si="35"/>
        <v>8.6395833333333338E-2</v>
      </c>
      <c r="W60" s="141">
        <f t="shared" si="35"/>
        <v>6.2562500000000007E-2</v>
      </c>
      <c r="X60" s="141">
        <f t="shared" si="35"/>
        <v>5.6875000000000009E-2</v>
      </c>
      <c r="Y60" s="141">
        <f t="shared" si="35"/>
        <v>6.445833333333334E-2</v>
      </c>
      <c r="Z60" s="141">
        <f t="shared" si="35"/>
        <v>9.0458333333333335E-2</v>
      </c>
      <c r="AA60" s="141">
        <f t="shared" si="35"/>
        <v>0.16981250000000003</v>
      </c>
      <c r="AB60" s="141">
        <f t="shared" si="35"/>
        <v>0.42250000000000004</v>
      </c>
      <c r="AC60" s="141">
        <f t="shared" si="35"/>
        <v>0.89862500000000012</v>
      </c>
      <c r="AD60" s="200">
        <f>AVERAGE(F60:AC60)</f>
        <v>0.46208680555555559</v>
      </c>
      <c r="AE60" s="202"/>
      <c r="AF60" s="132"/>
      <c r="AJ60" s="333"/>
      <c r="AU60" s="12"/>
      <c r="AV60" s="333"/>
      <c r="BG60" s="12"/>
    </row>
    <row r="61" spans="1:59" x14ac:dyDescent="0.2">
      <c r="A61" s="165">
        <f t="shared" si="34"/>
        <v>8</v>
      </c>
      <c r="B61" s="578"/>
      <c r="C61" s="183" t="s">
        <v>173</v>
      </c>
      <c r="D61" s="133"/>
      <c r="E61" s="166"/>
      <c r="R61" s="77"/>
      <c r="AD61" s="148"/>
      <c r="AE61" s="149"/>
      <c r="AF61" s="132"/>
      <c r="AJ61" s="333"/>
      <c r="AU61" s="12"/>
      <c r="AV61" s="333"/>
      <c r="BG61" s="12"/>
    </row>
    <row r="62" spans="1:59" ht="13.8" thickBot="1" x14ac:dyDescent="0.25">
      <c r="A62" s="170">
        <f t="shared" si="34"/>
        <v>8</v>
      </c>
      <c r="B62" s="579"/>
      <c r="C62" s="184" t="s">
        <v>173</v>
      </c>
      <c r="D62" s="172" t="s">
        <v>176</v>
      </c>
      <c r="E62" s="173"/>
      <c r="F62" s="176">
        <f>AVERAGE(F52,F54,F56,F58)</f>
        <v>0.83525000000000005</v>
      </c>
      <c r="G62" s="177">
        <f t="shared" ref="G62:AC62" si="36">AVERAGE(G52,G54,G56,G58)</f>
        <v>0.71310416666666687</v>
      </c>
      <c r="H62" s="177">
        <f t="shared" si="36"/>
        <v>0.62589583333333343</v>
      </c>
      <c r="I62" s="177">
        <f t="shared" si="36"/>
        <v>0.65216666666666678</v>
      </c>
      <c r="J62" s="177">
        <f t="shared" si="36"/>
        <v>0.63456249999999992</v>
      </c>
      <c r="K62" s="177">
        <f t="shared" si="36"/>
        <v>0.66814583333333333</v>
      </c>
      <c r="L62" s="177">
        <f t="shared" si="36"/>
        <v>0.67220833333333341</v>
      </c>
      <c r="M62" s="177">
        <f t="shared" si="36"/>
        <v>0.67410416666666673</v>
      </c>
      <c r="N62" s="177">
        <f t="shared" si="36"/>
        <v>0.66110416666666671</v>
      </c>
      <c r="O62" s="177">
        <f t="shared" si="36"/>
        <v>0.76158333333333339</v>
      </c>
      <c r="P62" s="177">
        <f t="shared" si="36"/>
        <v>0.68710416666666674</v>
      </c>
      <c r="Q62" s="177">
        <f t="shared" si="36"/>
        <v>0.5722708333333334</v>
      </c>
      <c r="R62" s="176">
        <f t="shared" si="36"/>
        <v>0.42764583333333339</v>
      </c>
      <c r="S62" s="177">
        <f t="shared" si="36"/>
        <v>0.31200000000000006</v>
      </c>
      <c r="T62" s="177">
        <f t="shared" si="36"/>
        <v>0.21558333333333335</v>
      </c>
      <c r="U62" s="177">
        <f t="shared" si="36"/>
        <v>0.12566666666666668</v>
      </c>
      <c r="V62" s="177">
        <f t="shared" si="36"/>
        <v>8.6395833333333338E-2</v>
      </c>
      <c r="W62" s="177">
        <f t="shared" si="36"/>
        <v>6.2562500000000007E-2</v>
      </c>
      <c r="X62" s="177">
        <f t="shared" si="36"/>
        <v>5.6875000000000009E-2</v>
      </c>
      <c r="Y62" s="177">
        <f t="shared" si="36"/>
        <v>6.445833333333334E-2</v>
      </c>
      <c r="Z62" s="177">
        <f t="shared" si="36"/>
        <v>9.0458333333333335E-2</v>
      </c>
      <c r="AA62" s="177">
        <f t="shared" si="36"/>
        <v>0.16981250000000003</v>
      </c>
      <c r="AB62" s="177">
        <f t="shared" si="36"/>
        <v>0.42250000000000004</v>
      </c>
      <c r="AC62" s="177">
        <f t="shared" si="36"/>
        <v>0.89862500000000012</v>
      </c>
      <c r="AD62" s="176">
        <f t="shared" ref="AD62:AD70" si="37">AVERAGE(F62:AC62)</f>
        <v>0.46208680555555559</v>
      </c>
      <c r="AE62" s="178"/>
      <c r="AF62" s="132"/>
      <c r="AJ62" s="333"/>
      <c r="AU62" s="12"/>
      <c r="AV62" s="333"/>
      <c r="BG62" s="12"/>
    </row>
    <row r="63" spans="1:59" ht="13.5" customHeight="1" x14ac:dyDescent="0.2">
      <c r="A63" s="161">
        <v>10</v>
      </c>
      <c r="B63" s="576" t="s">
        <v>180</v>
      </c>
      <c r="C63" s="162" t="s">
        <v>169</v>
      </c>
      <c r="D63" s="190" t="s">
        <v>181</v>
      </c>
      <c r="E63" s="198">
        <v>2</v>
      </c>
      <c r="F63" s="132">
        <f>[1]D10_11!E$20/$E63/$E$1</f>
        <v>1.0053333333333334</v>
      </c>
      <c r="G63" s="132">
        <f>[1]D10_11!F$20/$E63/$E$1</f>
        <v>0.86775000000000013</v>
      </c>
      <c r="H63">
        <f>[1]D10_11!G$20/$E63/$E$1</f>
        <v>0.8330833333333334</v>
      </c>
      <c r="I63">
        <f>[1]D10_11!H$20/$E63/$E$1</f>
        <v>0.82550000000000012</v>
      </c>
      <c r="J63">
        <f>[1]D10_11!I$20/$E63/$E$1</f>
        <v>0.74858333333333338</v>
      </c>
      <c r="K63">
        <f>[1]D10_11!J$20/$E63/$E$1</f>
        <v>0.74641666666666673</v>
      </c>
      <c r="L63">
        <f>[1]D10_11!K$20/$E63/$E$1</f>
        <v>0.80925000000000014</v>
      </c>
      <c r="M63">
        <f>[1]D10_11!L$20/$E63/$E$1</f>
        <v>0.84716666666666673</v>
      </c>
      <c r="N63">
        <f>[1]D10_11!M$20/$E63/$E$1</f>
        <v>0.8623333333333334</v>
      </c>
      <c r="O63">
        <f>[1]D10_11!N$20/$E63/$E$1</f>
        <v>0.99558333333333349</v>
      </c>
      <c r="P63">
        <f>[1]D10_11!O$20/$E63/$E$1</f>
        <v>0.88075000000000014</v>
      </c>
      <c r="Q63">
        <f>[1]D10_11!P$20/$E63/$E$1</f>
        <v>0.69008333333333338</v>
      </c>
      <c r="R63" s="191">
        <f>[1]D10_11!Q$20/$E63/$E$1</f>
        <v>0.50916666666666677</v>
      </c>
      <c r="S63" s="192">
        <f>[1]D10_11!R$20/$E63/$E$1</f>
        <v>0.39541666666666669</v>
      </c>
      <c r="T63" s="192">
        <f>[1]D10_11!S$20/$E63/$E$1</f>
        <v>0.23725000000000002</v>
      </c>
      <c r="U63" s="192">
        <f>[1]D10_11!T$20/$E63/$E$1</f>
        <v>0.15816666666666668</v>
      </c>
      <c r="V63" s="192">
        <f>[1]D10_11!U$20/$E63/$E$1</f>
        <v>0.12350000000000001</v>
      </c>
      <c r="W63" s="192">
        <f>[1]D10_11!V$20/$E63/$E$1</f>
        <v>7.6916666666666675E-2</v>
      </c>
      <c r="X63" s="192">
        <f>[1]D10_11!W$20/$E63/$E$1</f>
        <v>5.0916666666666673E-2</v>
      </c>
      <c r="Y63" s="192">
        <f>[1]D10_11!X$20/$E63/$E$1</f>
        <v>5.8500000000000003E-2</v>
      </c>
      <c r="Z63" s="192">
        <f>[1]D10_11!Y$20/$E63/$E$1</f>
        <v>5.5250000000000007E-2</v>
      </c>
      <c r="AA63" s="192">
        <f>[1]D10_11!Z$20/$E63/$E$1</f>
        <v>0.18308333333333335</v>
      </c>
      <c r="AB63" s="192">
        <f>[1]D10_11!AA$20/$E63/$E$1</f>
        <v>0.46800000000000003</v>
      </c>
      <c r="AC63" s="192">
        <f>[1]D10_11!AB$20/$E63/$E$1</f>
        <v>1.0053333333333334</v>
      </c>
      <c r="AD63" s="180">
        <f t="shared" si="37"/>
        <v>0.55972222222222234</v>
      </c>
      <c r="AE63" s="203"/>
      <c r="AF63" s="132"/>
      <c r="AG63">
        <f>A63</f>
        <v>10</v>
      </c>
      <c r="AH63" t="str">
        <f>B63</f>
        <v>南１０西２２</v>
      </c>
      <c r="AI63" t="str">
        <f>D73</f>
        <v>南向</v>
      </c>
      <c r="AJ63" s="331">
        <f t="shared" ref="AJ63:AS64" si="38">F73</f>
        <v>1.0085833333333334</v>
      </c>
      <c r="AK63" s="132">
        <f t="shared" si="38"/>
        <v>0.86179166666666673</v>
      </c>
      <c r="AL63" s="132">
        <f t="shared" si="38"/>
        <v>0.84418750000000009</v>
      </c>
      <c r="AM63" s="132">
        <f t="shared" si="38"/>
        <v>0.84960416666666672</v>
      </c>
      <c r="AN63" s="132">
        <f t="shared" si="38"/>
        <v>0.82468750000000013</v>
      </c>
      <c r="AO63" s="132">
        <f t="shared" si="38"/>
        <v>0.82387500000000014</v>
      </c>
      <c r="AP63" s="132">
        <f t="shared" si="38"/>
        <v>0.83281250000000018</v>
      </c>
      <c r="AQ63" s="132">
        <f t="shared" si="38"/>
        <v>0.88995833333333341</v>
      </c>
      <c r="AR63" s="132">
        <f t="shared" si="38"/>
        <v>0.90431250000000007</v>
      </c>
      <c r="AS63" s="132">
        <f t="shared" si="38"/>
        <v>1.0340416666666667</v>
      </c>
      <c r="AT63" s="132">
        <f t="shared" ref="AT63:BC64" si="39">P73</f>
        <v>0.93302083333333341</v>
      </c>
      <c r="AU63" s="332">
        <f t="shared" si="39"/>
        <v>0.74506250000000007</v>
      </c>
      <c r="AV63" s="331">
        <f t="shared" si="39"/>
        <v>0.58608333333333351</v>
      </c>
      <c r="AW63" s="132">
        <f t="shared" si="39"/>
        <v>0.456625</v>
      </c>
      <c r="AX63" s="132">
        <f t="shared" si="39"/>
        <v>0.30685416666666671</v>
      </c>
      <c r="AY63" s="132">
        <f t="shared" si="39"/>
        <v>0.18254166666666669</v>
      </c>
      <c r="AZ63" s="132">
        <f t="shared" si="39"/>
        <v>0.11185416666666667</v>
      </c>
      <c r="BA63" s="132">
        <f t="shared" si="39"/>
        <v>8.2875000000000004E-2</v>
      </c>
      <c r="BB63" s="132">
        <f t="shared" si="39"/>
        <v>5.9854166666666674E-2</v>
      </c>
      <c r="BC63" s="132">
        <f t="shared" si="39"/>
        <v>5.4166666666666669E-2</v>
      </c>
      <c r="BD63" s="132">
        <f t="shared" ref="BD63:BG64" si="40">Z73</f>
        <v>6.8791666666666668E-2</v>
      </c>
      <c r="BE63" s="132">
        <f t="shared" si="40"/>
        <v>0.17929166666666668</v>
      </c>
      <c r="BF63" s="132">
        <f t="shared" si="40"/>
        <v>0.48289583333333336</v>
      </c>
      <c r="BG63" s="332">
        <f t="shared" si="40"/>
        <v>0.96145833333333341</v>
      </c>
    </row>
    <row r="64" spans="1:59" x14ac:dyDescent="0.2">
      <c r="A64" s="165">
        <f>A63</f>
        <v>10</v>
      </c>
      <c r="B64" s="580"/>
      <c r="C64" s="137" t="s">
        <v>169</v>
      </c>
      <c r="D64" s="133" t="s">
        <v>175</v>
      </c>
      <c r="E64" s="166">
        <f>E63</f>
        <v>2</v>
      </c>
      <c r="F64">
        <f>[1]D10_11!E$31/$E64/$E$1</f>
        <v>1.1505000000000001</v>
      </c>
      <c r="G64" s="132">
        <f>[1]D10_11!F$31/$E64/$E$1</f>
        <v>0.95008333333333339</v>
      </c>
      <c r="H64" s="132">
        <f>[1]D10_11!G$31/$E64/$E$1</f>
        <v>0.8536666666666668</v>
      </c>
      <c r="I64">
        <f>[1]D10_11!H$31/$E64/$E$1</f>
        <v>0.88941666666666674</v>
      </c>
      <c r="J64">
        <f>[1]D10_11!I$31/$E64/$E$1</f>
        <v>0.81141666666666679</v>
      </c>
      <c r="K64">
        <f>[1]D10_11!J$31/$E64/$E$1</f>
        <v>0.92191666666666672</v>
      </c>
      <c r="L64">
        <f>[1]D10_11!K$31/$E64/$E$1</f>
        <v>0.81466666666666676</v>
      </c>
      <c r="M64" s="132">
        <f>[1]D10_11!L$31/$E64/$E$1</f>
        <v>0.82983333333333342</v>
      </c>
      <c r="N64">
        <f>[1]D10_11!M$31/$E64/$E$1</f>
        <v>0.79733333333333345</v>
      </c>
      <c r="O64">
        <f>[1]D10_11!N$31/$E64/$E$1</f>
        <v>0.94575000000000009</v>
      </c>
      <c r="P64" s="132">
        <f>[1]D10_11!O$31/$E64/$E$1</f>
        <v>0.86558333333333337</v>
      </c>
      <c r="Q64">
        <f>[1]D10_11!P$31/$E64/$E$1</f>
        <v>0.63483333333333336</v>
      </c>
      <c r="R64" s="77">
        <f>[1]D10_11!Q$31/$E64/$E$1</f>
        <v>0.43441666666666673</v>
      </c>
      <c r="S64">
        <f>[1]D10_11!R$31/$E64/$E$1</f>
        <v>0.37050000000000005</v>
      </c>
      <c r="T64">
        <f>[1]D10_11!S$31/$E64/$E$1</f>
        <v>0.23400000000000001</v>
      </c>
      <c r="U64">
        <f>[1]D10_11!T$31/$E64/$E$1</f>
        <v>0.14516666666666669</v>
      </c>
      <c r="V64">
        <f>[1]D10_11!U$31/$E64/$E$1</f>
        <v>0.10833333333333335</v>
      </c>
      <c r="W64">
        <f>[1]D10_11!V$31/$E64/$E$1</f>
        <v>7.0416666666666669E-2</v>
      </c>
      <c r="X64">
        <f>[1]D10_11!W$31/$E64/$E$1</f>
        <v>5.5250000000000007E-2</v>
      </c>
      <c r="Y64">
        <f>[1]D10_11!X$31/$E64/$E$1</f>
        <v>7.0416666666666669E-2</v>
      </c>
      <c r="Z64">
        <f>[1]D10_11!Y$31/$E64/$E$1</f>
        <v>9.5333333333333339E-2</v>
      </c>
      <c r="AA64">
        <f>[1]D10_11!Z$31/$E64/$E$1</f>
        <v>0.17333333333333334</v>
      </c>
      <c r="AB64">
        <f>[1]D10_11!AA$31/$E64/$E$1</f>
        <v>0.47450000000000003</v>
      </c>
      <c r="AC64">
        <f>[1]D10_11!AB$31/$E64/$E$1</f>
        <v>1.0725</v>
      </c>
      <c r="AD64" s="148">
        <f t="shared" si="37"/>
        <v>0.57371527777777775</v>
      </c>
      <c r="AE64" s="149"/>
      <c r="AF64" s="132"/>
      <c r="AI64" t="str">
        <f>D74</f>
        <v>北向</v>
      </c>
      <c r="AJ64" s="331">
        <f t="shared" si="38"/>
        <v>1.1014791666666668</v>
      </c>
      <c r="AK64" s="132">
        <f t="shared" si="38"/>
        <v>0.92652083333333346</v>
      </c>
      <c r="AL64" s="132">
        <f t="shared" si="38"/>
        <v>0.86097916666666674</v>
      </c>
      <c r="AM64" s="132">
        <f t="shared" si="38"/>
        <v>0.85989583333333341</v>
      </c>
      <c r="AN64" s="132">
        <f t="shared" si="38"/>
        <v>0.83552083333333338</v>
      </c>
      <c r="AO64" s="132">
        <f t="shared" si="38"/>
        <v>0.88860416666666675</v>
      </c>
      <c r="AP64" s="132">
        <f t="shared" si="38"/>
        <v>0.88102083333333348</v>
      </c>
      <c r="AQ64" s="132">
        <f t="shared" si="38"/>
        <v>0.88887500000000008</v>
      </c>
      <c r="AR64" s="132">
        <f t="shared" si="38"/>
        <v>0.86450000000000016</v>
      </c>
      <c r="AS64" s="132">
        <f t="shared" si="38"/>
        <v>0.97527083333333342</v>
      </c>
      <c r="AT64" s="132">
        <f t="shared" si="39"/>
        <v>0.90837500000000015</v>
      </c>
      <c r="AU64" s="332">
        <f t="shared" si="39"/>
        <v>0.72204166666666669</v>
      </c>
      <c r="AV64" s="331">
        <f t="shared" si="39"/>
        <v>0.53408333333333335</v>
      </c>
      <c r="AW64" s="132">
        <f t="shared" si="39"/>
        <v>0.41004166666666669</v>
      </c>
      <c r="AX64" s="132">
        <f t="shared" si="39"/>
        <v>0.2857291666666667</v>
      </c>
      <c r="AY64" s="132">
        <f t="shared" si="39"/>
        <v>0.16900000000000001</v>
      </c>
      <c r="AZ64" s="132">
        <f t="shared" si="39"/>
        <v>0.11158333333333334</v>
      </c>
      <c r="BA64" s="132">
        <f t="shared" si="39"/>
        <v>7.447916666666668E-2</v>
      </c>
      <c r="BB64" s="132">
        <f t="shared" si="39"/>
        <v>6.852083333333335E-2</v>
      </c>
      <c r="BC64" s="132">
        <f t="shared" si="39"/>
        <v>7.1770833333333339E-2</v>
      </c>
      <c r="BD64" s="132">
        <f t="shared" si="40"/>
        <v>0.10508333333333333</v>
      </c>
      <c r="BE64" s="132">
        <f t="shared" si="40"/>
        <v>0.17116666666666666</v>
      </c>
      <c r="BF64" s="132">
        <f t="shared" si="40"/>
        <v>0.48235416666666675</v>
      </c>
      <c r="BG64" s="332">
        <f t="shared" si="40"/>
        <v>1.0746666666666669</v>
      </c>
    </row>
    <row r="65" spans="1:59" x14ac:dyDescent="0.2">
      <c r="A65" s="165">
        <f t="shared" ref="A65:A74" si="41">A64</f>
        <v>10</v>
      </c>
      <c r="B65" s="580"/>
      <c r="C65" s="136" t="s">
        <v>170</v>
      </c>
      <c r="D65" s="133" t="str">
        <f t="shared" ref="D65:D70" si="42">D63</f>
        <v>南向</v>
      </c>
      <c r="E65" s="166">
        <f t="shared" ref="E65:E70" si="43">E64</f>
        <v>2</v>
      </c>
      <c r="F65">
        <f>[3]D10_11!E$20/$E65/$E$1</f>
        <v>1.0562500000000001</v>
      </c>
      <c r="G65" s="132">
        <f>[3]D10_11!F$20/$E65/$E$1</f>
        <v>0.92841666666666678</v>
      </c>
      <c r="H65">
        <f>[3]D10_11!G$20/$E65/$E$1</f>
        <v>0.91433333333333344</v>
      </c>
      <c r="I65">
        <f>[3]D10_11!H$20/$E65/$E$1</f>
        <v>0.89916666666666678</v>
      </c>
      <c r="J65">
        <f>[3]D10_11!I$20/$E65/$E$1</f>
        <v>0.89808333333333346</v>
      </c>
      <c r="K65">
        <f>[3]D10_11!J$20/$E65/$E$1</f>
        <v>0.86558333333333337</v>
      </c>
      <c r="L65">
        <f>[3]D10_11!K$20/$E65/$E$1</f>
        <v>0.88725000000000009</v>
      </c>
      <c r="M65">
        <f>[3]D10_11!L$20/$E65/$E$1</f>
        <v>0.94575000000000009</v>
      </c>
      <c r="N65">
        <f>[3]D10_11!M$20/$E65/$E$1</f>
        <v>0.96850000000000014</v>
      </c>
      <c r="O65">
        <f>[3]D10_11!N$20/$E65/$E$1</f>
        <v>1.0454166666666669</v>
      </c>
      <c r="P65">
        <f>[3]D10_11!O$20/$E65/$E$1</f>
        <v>0.93816666666666682</v>
      </c>
      <c r="Q65">
        <f>[3]D10_11!P$20/$E65/$E$1</f>
        <v>0.75508333333333344</v>
      </c>
      <c r="R65" s="77">
        <f>[3]D10_11!Q$20/$E65/$E$1</f>
        <v>0.61208333333333342</v>
      </c>
      <c r="S65">
        <f>[3]D10_11!R$20/$E65/$E$1</f>
        <v>0.4333333333333334</v>
      </c>
      <c r="T65">
        <f>[3]D10_11!S$20/$E65/$E$1</f>
        <v>0.3618333333333334</v>
      </c>
      <c r="U65">
        <f>[3]D10_11!T$20/$E65/$E$1</f>
        <v>0.19066666666666668</v>
      </c>
      <c r="V65">
        <f>[3]D10_11!U$20/$E65/$E$1</f>
        <v>0.12350000000000001</v>
      </c>
      <c r="W65">
        <f>[3]D10_11!V$20/$E65/$E$1</f>
        <v>8.2333333333333342E-2</v>
      </c>
      <c r="X65">
        <f>[3]D10_11!W$20/$E65/$E$1</f>
        <v>6.2833333333333338E-2</v>
      </c>
      <c r="Y65">
        <f>[3]D10_11!X$20/$E65/$E$1</f>
        <v>5.0916666666666673E-2</v>
      </c>
      <c r="Z65">
        <f>[3]D10_11!Y$20/$E65/$E$1</f>
        <v>7.3666666666666672E-2</v>
      </c>
      <c r="AA65">
        <f>[3]D10_11!Z$20/$E65/$E$1</f>
        <v>0.16358333333333336</v>
      </c>
      <c r="AB65">
        <f>[3]D10_11!AA$20/$E65/$E$1</f>
        <v>0.48316666666666674</v>
      </c>
      <c r="AC65">
        <f>[3]D10_11!AB$20/$E65/$E$1</f>
        <v>0.95008333333333339</v>
      </c>
      <c r="AD65" s="148">
        <f t="shared" si="37"/>
        <v>0.61208333333333342</v>
      </c>
      <c r="AE65" s="149"/>
      <c r="AF65" s="132"/>
      <c r="AJ65" s="333"/>
      <c r="AU65" s="12"/>
      <c r="AV65" s="333"/>
      <c r="BG65" s="12"/>
    </row>
    <row r="66" spans="1:59" x14ac:dyDescent="0.2">
      <c r="A66" s="165">
        <f t="shared" si="41"/>
        <v>10</v>
      </c>
      <c r="B66" s="580"/>
      <c r="C66" s="137" t="s">
        <v>170</v>
      </c>
      <c r="D66" s="133" t="str">
        <f t="shared" si="42"/>
        <v>北向</v>
      </c>
      <c r="E66" s="166">
        <f t="shared" si="43"/>
        <v>2</v>
      </c>
      <c r="F66">
        <f>[3]D10_11!E$31/$E66/$E$1</f>
        <v>1.0865833333333335</v>
      </c>
      <c r="G66" s="132">
        <f>[3]D10_11!F$31/$E66/$E$1</f>
        <v>0.91108333333333347</v>
      </c>
      <c r="H66">
        <f>[3]D10_11!G$31/$E66/$E$1</f>
        <v>0.88075000000000014</v>
      </c>
      <c r="I66">
        <f>[3]D10_11!H$31/$E66/$E$1</f>
        <v>0.86666666666666681</v>
      </c>
      <c r="J66">
        <f>[3]D10_11!I$31/$E66/$E$1</f>
        <v>0.88291666666666679</v>
      </c>
      <c r="K66">
        <f>[3]D10_11!J$31/$E66/$E$1</f>
        <v>0.8580000000000001</v>
      </c>
      <c r="L66">
        <f>[3]D10_11!K$31/$E66/$E$1</f>
        <v>0.95550000000000013</v>
      </c>
      <c r="M66">
        <f>[3]D10_11!L$31/$E66/$E$1</f>
        <v>0.90241666666666676</v>
      </c>
      <c r="N66">
        <f>[3]D10_11!M$31/$E66/$E$1</f>
        <v>0.94683333333333342</v>
      </c>
      <c r="O66">
        <f>[3]D10_11!N$31/$E66/$E$1</f>
        <v>1.0638333333333334</v>
      </c>
      <c r="P66">
        <f>[3]D10_11!O$31/$E66/$E$1</f>
        <v>0.92408333333333348</v>
      </c>
      <c r="Q66">
        <f>[3]D10_11!P$31/$E66/$E$1</f>
        <v>0.70525000000000004</v>
      </c>
      <c r="R66" s="77">
        <f>[3]D10_11!Q$31/$E66/$E$1</f>
        <v>0.57416666666666671</v>
      </c>
      <c r="S66">
        <f>[3]D10_11!R$31/$E66/$E$1</f>
        <v>0.41058333333333336</v>
      </c>
      <c r="T66">
        <f>[3]D10_11!S$31/$E66/$E$1</f>
        <v>0.30441666666666672</v>
      </c>
      <c r="U66">
        <f>[3]D10_11!T$31/$E66/$E$1</f>
        <v>0.1809166666666667</v>
      </c>
      <c r="V66">
        <f>[3]D10_11!U$31/$E66/$E$1</f>
        <v>0.11591666666666668</v>
      </c>
      <c r="W66">
        <f>[3]D10_11!V$31/$E66/$E$1</f>
        <v>8.8833333333333347E-2</v>
      </c>
      <c r="X66">
        <f>[3]D10_11!W$31/$E66/$E$1</f>
        <v>6.716666666666668E-2</v>
      </c>
      <c r="Y66">
        <f>[3]D10_11!X$31/$E66/$E$1</f>
        <v>6.5000000000000002E-2</v>
      </c>
      <c r="Z66">
        <f>[3]D10_11!Y$31/$E66/$E$1</f>
        <v>0.10616666666666667</v>
      </c>
      <c r="AA66">
        <f>[3]D10_11!Z$31/$E66/$E$1</f>
        <v>0.17550000000000002</v>
      </c>
      <c r="AB66">
        <f>[3]D10_11!AA$31/$E66/$E$1</f>
        <v>0.46475000000000005</v>
      </c>
      <c r="AC66">
        <f>[3]D10_11!AB$31/$E66/$E$1</f>
        <v>1.0746666666666669</v>
      </c>
      <c r="AD66" s="148">
        <f t="shared" si="37"/>
        <v>0.60883333333333345</v>
      </c>
      <c r="AE66" s="149"/>
      <c r="AF66" s="132"/>
      <c r="AJ66" s="333"/>
      <c r="AU66" s="12"/>
      <c r="AV66" s="333"/>
      <c r="BG66" s="12"/>
    </row>
    <row r="67" spans="1:59" x14ac:dyDescent="0.2">
      <c r="A67" s="165">
        <f t="shared" si="41"/>
        <v>10</v>
      </c>
      <c r="B67" s="580"/>
      <c r="C67" s="136" t="s">
        <v>167</v>
      </c>
      <c r="D67" s="133" t="str">
        <f t="shared" si="42"/>
        <v>南向</v>
      </c>
      <c r="E67" s="166">
        <f t="shared" si="43"/>
        <v>2</v>
      </c>
      <c r="F67" s="194">
        <f>[4]D10_11!E$20/$E67/$E$1</f>
        <v>0.95658333333333345</v>
      </c>
      <c r="G67" s="132">
        <f>[4]D10_11!F$20/$E67/$E$1</f>
        <v>0.82983333333333342</v>
      </c>
      <c r="H67">
        <f>[4]D10_11!G$20/$E67/$E$1</f>
        <v>0.81683333333333341</v>
      </c>
      <c r="I67">
        <f>[4]D10_11!H$20/$E67/$E$1</f>
        <v>0.8038333333333334</v>
      </c>
      <c r="J67">
        <f>[4]D10_11!I$20/$E67/$E$1</f>
        <v>0.77241666666666675</v>
      </c>
      <c r="K67">
        <f>[4]D10_11!J$20/$E67/$E$1</f>
        <v>0.84283333333333343</v>
      </c>
      <c r="L67">
        <f>[4]D10_11!K$20/$E67/$E$1</f>
        <v>0.80491666666666672</v>
      </c>
      <c r="M67">
        <f>[4]D10_11!L$20/$E67/$E$1</f>
        <v>0.87208333333333343</v>
      </c>
      <c r="N67">
        <f>[4]D10_11!M$20/$E67/$E$1</f>
        <v>0.89591666666666681</v>
      </c>
      <c r="O67">
        <f>[4]D10_11!N$20/$E67/$E$1</f>
        <v>1.0595000000000001</v>
      </c>
      <c r="P67">
        <f>[4]D10_11!O$20/$E67/$E$1</f>
        <v>0.92625000000000013</v>
      </c>
      <c r="Q67">
        <f>[4]D10_11!P$20/$E67/$E$1</f>
        <v>0.80166666666666675</v>
      </c>
      <c r="R67" s="77">
        <f>[4]D10_11!Q$20/$E67/$E$1</f>
        <v>0.6110000000000001</v>
      </c>
      <c r="S67">
        <f>[4]D10_11!R$20/$E67/$E$1</f>
        <v>0.50050000000000006</v>
      </c>
      <c r="T67">
        <f>[4]D10_11!S$20/$E67/$E$1</f>
        <v>0.31416666666666671</v>
      </c>
      <c r="U67">
        <f>[4]D10_11!T$20/$E67/$E$1</f>
        <v>0.19391666666666668</v>
      </c>
      <c r="V67">
        <f>[4]D10_11!U$20/$E67/$E$1</f>
        <v>0.10508333333333335</v>
      </c>
      <c r="W67">
        <f>[4]D10_11!V$20/$E67/$E$1</f>
        <v>8.7750000000000009E-2</v>
      </c>
      <c r="X67">
        <f>[4]D10_11!W$20/$E67/$E$1</f>
        <v>6.1750000000000006E-2</v>
      </c>
      <c r="Y67">
        <f>[4]D10_11!X$20/$E67/$E$1</f>
        <v>5.7416666666666671E-2</v>
      </c>
      <c r="Z67">
        <f>[4]D10_11!Y$20/$E67/$E$1</f>
        <v>5.9583333333333342E-2</v>
      </c>
      <c r="AA67">
        <f>[4]D10_11!Z$20/$E67/$E$1</f>
        <v>0.18741666666666668</v>
      </c>
      <c r="AB67">
        <f>[4]D10_11!AA$20/$E67/$E$1</f>
        <v>0.48425000000000007</v>
      </c>
      <c r="AC67">
        <f>[4]D10_11!AB$20/$E67/$E$1</f>
        <v>0.95766666666666678</v>
      </c>
      <c r="AD67" s="148">
        <f t="shared" si="37"/>
        <v>0.58346527777777779</v>
      </c>
      <c r="AE67" s="149"/>
      <c r="AF67" s="132"/>
      <c r="AJ67" s="333"/>
      <c r="AU67" s="12"/>
      <c r="AV67" s="333"/>
      <c r="BG67" s="12"/>
    </row>
    <row r="68" spans="1:59" x14ac:dyDescent="0.2">
      <c r="A68" s="165">
        <f t="shared" si="41"/>
        <v>10</v>
      </c>
      <c r="B68" s="580"/>
      <c r="C68" s="137" t="s">
        <v>167</v>
      </c>
      <c r="D68" s="133" t="str">
        <f t="shared" si="42"/>
        <v>北向</v>
      </c>
      <c r="E68" s="166">
        <f t="shared" si="43"/>
        <v>2</v>
      </c>
      <c r="F68">
        <f>[4]D10_11!E$31/$E68/$E$1</f>
        <v>1.1104166666666668</v>
      </c>
      <c r="G68" s="132">
        <f>[4]D10_11!F$31/$E68/$E$1</f>
        <v>0.93925000000000014</v>
      </c>
      <c r="H68">
        <f>[4]D10_11!G$31/$E68/$E$1</f>
        <v>0.8536666666666668</v>
      </c>
      <c r="I68">
        <f>[4]D10_11!H$31/$E68/$E$1</f>
        <v>0.86341666666666672</v>
      </c>
      <c r="J68">
        <f>[4]D10_11!I$31/$E68/$E$1</f>
        <v>0.83416666666666672</v>
      </c>
      <c r="K68">
        <f>[4]D10_11!J$31/$E68/$E$1</f>
        <v>0.91216666666666679</v>
      </c>
      <c r="L68">
        <f>[4]D10_11!K$31/$E68/$E$1</f>
        <v>0.85583333333333345</v>
      </c>
      <c r="M68">
        <f>[4]D10_11!L$31/$E68/$E$1</f>
        <v>0.86125000000000007</v>
      </c>
      <c r="N68">
        <f>[4]D10_11!M$31/$E68/$E$1</f>
        <v>0.86775000000000013</v>
      </c>
      <c r="O68">
        <f>[4]D10_11!N$31/$E68/$E$1</f>
        <v>0.91325000000000012</v>
      </c>
      <c r="P68">
        <f>[4]D10_11!O$31/$E68/$E$1</f>
        <v>0.96200000000000008</v>
      </c>
      <c r="Q68">
        <f>[4]D10_11!P$31/$E68/$E$1</f>
        <v>0.78866666666666674</v>
      </c>
      <c r="R68" s="77">
        <f>[4]D10_11!Q$31/$E68/$E$1</f>
        <v>0.57525000000000004</v>
      </c>
      <c r="S68">
        <f>[4]D10_11!R$31/$E68/$E$1</f>
        <v>0.43983333333333335</v>
      </c>
      <c r="T68">
        <f>[4]D10_11!S$31/$E68/$E$1</f>
        <v>0.30550000000000005</v>
      </c>
      <c r="U68">
        <f>[4]D10_11!T$31/$E68/$E$1</f>
        <v>0.17658333333333334</v>
      </c>
      <c r="V68">
        <f>[4]D10_11!U$31/$E68/$E$1</f>
        <v>0.10616666666666667</v>
      </c>
      <c r="W68">
        <f>[4]D10_11!V$31/$E68/$E$1</f>
        <v>6.2833333333333338E-2</v>
      </c>
      <c r="X68">
        <f>[4]D10_11!W$31/$E68/$E$1</f>
        <v>8.2333333333333342E-2</v>
      </c>
      <c r="Y68">
        <f>[4]D10_11!X$31/$E68/$E$1</f>
        <v>7.5833333333333336E-2</v>
      </c>
      <c r="Z68">
        <f>[4]D10_11!Y$31/$E68/$E$1</f>
        <v>0.10833333333333335</v>
      </c>
      <c r="AA68">
        <f>[4]D10_11!Z$31/$E68/$E$1</f>
        <v>0.17766666666666669</v>
      </c>
      <c r="AB68">
        <f>[4]D10_11!AA$31/$E68/$E$1</f>
        <v>0.48966666666666669</v>
      </c>
      <c r="AC68">
        <f>[4]D10_11!AB$31/$E68/$E$1</f>
        <v>1.0876666666666668</v>
      </c>
      <c r="AD68" s="148">
        <f t="shared" si="37"/>
        <v>0.60206250000000006</v>
      </c>
      <c r="AE68" s="149"/>
      <c r="AF68" s="132"/>
      <c r="AJ68" s="333"/>
      <c r="AU68" s="12"/>
      <c r="AV68" s="333"/>
      <c r="BG68" s="12"/>
    </row>
    <row r="69" spans="1:59" x14ac:dyDescent="0.2">
      <c r="A69" s="165">
        <f t="shared" si="41"/>
        <v>10</v>
      </c>
      <c r="B69" s="580"/>
      <c r="C69" s="136" t="s">
        <v>166</v>
      </c>
      <c r="D69" s="133" t="str">
        <f t="shared" si="42"/>
        <v>南向</v>
      </c>
      <c r="E69" s="166">
        <f t="shared" si="43"/>
        <v>2</v>
      </c>
      <c r="F69" s="194">
        <f>[5]D10_11!E$20/$E69/$E$1</f>
        <v>1.0161666666666667</v>
      </c>
      <c r="G69" s="132">
        <f>[5]D10_11!F$20/$E69/$E$1</f>
        <v>0.82116666666666671</v>
      </c>
      <c r="H69">
        <f>[5]D10_11!G$20/$E69/$E$1</f>
        <v>0.81250000000000011</v>
      </c>
      <c r="I69">
        <f>[5]D10_11!H$20/$E69/$E$1</f>
        <v>0.86991666666666678</v>
      </c>
      <c r="J69">
        <f>[5]D10_11!I$20/$E69/$E$1</f>
        <v>0.87966666666666671</v>
      </c>
      <c r="K69">
        <f>[5]D10_11!J$20/$E69/$E$1</f>
        <v>0.84066666666666678</v>
      </c>
      <c r="L69">
        <f>[5]D10_11!K$20/$E69/$E$1</f>
        <v>0.82983333333333342</v>
      </c>
      <c r="M69">
        <f>[5]D10_11!L$20/$E69/$E$1</f>
        <v>0.89483333333333348</v>
      </c>
      <c r="N69">
        <f>[5]D10_11!M$20/$E69/$E$1</f>
        <v>0.89050000000000007</v>
      </c>
      <c r="O69">
        <f>[5]D10_11!N$20/$E69/$E$1</f>
        <v>1.0356666666666667</v>
      </c>
      <c r="P69">
        <f>[5]D10_11!O$20/$E69/$E$1</f>
        <v>0.98691666666666678</v>
      </c>
      <c r="Q69">
        <f>[5]D10_11!P$20/$E69/$E$1</f>
        <v>0.73341666666666672</v>
      </c>
      <c r="R69" s="77">
        <f>[5]D10_11!Q$20/$E69/$E$1</f>
        <v>0.61208333333333342</v>
      </c>
      <c r="S69">
        <f>[5]D10_11!R$20/$E69/$E$1</f>
        <v>0.49725000000000003</v>
      </c>
      <c r="T69">
        <f>[5]D10_11!S$20/$E69/$E$1</f>
        <v>0.31416666666666671</v>
      </c>
      <c r="U69">
        <f>[5]D10_11!T$20/$E69/$E$1</f>
        <v>0.18741666666666668</v>
      </c>
      <c r="V69">
        <f>[5]D10_11!U$20/$E69/$E$1</f>
        <v>9.5333333333333339E-2</v>
      </c>
      <c r="W69">
        <f>[5]D10_11!V$20/$E69/$E$1</f>
        <v>8.4500000000000006E-2</v>
      </c>
      <c r="X69">
        <f>[5]D10_11!W$20/$E69/$E$1</f>
        <v>6.3916666666666677E-2</v>
      </c>
      <c r="Y69">
        <f>[5]D10_11!X$20/$E69/$E$1</f>
        <v>4.9833333333333341E-2</v>
      </c>
      <c r="Z69">
        <f>[5]D10_11!Y$20/$E69/$E$1</f>
        <v>8.666666666666667E-2</v>
      </c>
      <c r="AA69">
        <f>[5]D10_11!Z$20/$E69/$E$1</f>
        <v>0.18308333333333335</v>
      </c>
      <c r="AB69">
        <f>[5]D10_11!AA$20/$E69/$E$1</f>
        <v>0.4961666666666667</v>
      </c>
      <c r="AC69">
        <f>[5]D10_11!AB$20/$E69/$E$1</f>
        <v>0.93275000000000008</v>
      </c>
      <c r="AD69" s="148">
        <f t="shared" si="37"/>
        <v>0.59226736111111122</v>
      </c>
      <c r="AE69" s="149"/>
      <c r="AF69" s="132"/>
      <c r="AJ69" s="333"/>
      <c r="AU69" s="12"/>
      <c r="AV69" s="333"/>
      <c r="BG69" s="12"/>
    </row>
    <row r="70" spans="1:59" x14ac:dyDescent="0.2">
      <c r="A70" s="165">
        <f t="shared" si="41"/>
        <v>10</v>
      </c>
      <c r="B70" s="580"/>
      <c r="C70" s="137" t="s">
        <v>166</v>
      </c>
      <c r="D70" s="133" t="str">
        <f t="shared" si="42"/>
        <v>北向</v>
      </c>
      <c r="E70" s="166">
        <f t="shared" si="43"/>
        <v>2</v>
      </c>
      <c r="F70">
        <f>[5]D10_11!E$31/$E70/$E$1</f>
        <v>1.0584166666666668</v>
      </c>
      <c r="G70" s="132">
        <f>[5]D10_11!F$31/$E70/$E$1</f>
        <v>0.90566666666666673</v>
      </c>
      <c r="H70">
        <f>[5]D10_11!G$31/$E70/$E$1</f>
        <v>0.85583333333333345</v>
      </c>
      <c r="I70">
        <f>[5]D10_11!H$31/$E70/$E$1</f>
        <v>0.82008333333333339</v>
      </c>
      <c r="J70">
        <f>[5]D10_11!I$31/$E70/$E$1</f>
        <v>0.81358333333333344</v>
      </c>
      <c r="K70">
        <f>[5]D10_11!J$31/$E70/$E$1</f>
        <v>0.8623333333333334</v>
      </c>
      <c r="L70">
        <f>[5]D10_11!K$31/$E70/$E$1</f>
        <v>0.89808333333333346</v>
      </c>
      <c r="M70">
        <f>[5]D10_11!L$31/$E70/$E$1</f>
        <v>0.96200000000000008</v>
      </c>
      <c r="N70">
        <f>[5]D10_11!M$31/$E70/$E$1</f>
        <v>0.84608333333333341</v>
      </c>
      <c r="O70">
        <f>[5]D10_11!N$31/$E70/$E$1</f>
        <v>0.97825000000000006</v>
      </c>
      <c r="P70">
        <f>[5]D10_11!O$31/$E70/$E$1</f>
        <v>0.88183333333333347</v>
      </c>
      <c r="Q70">
        <f>[5]D10_11!P$31/$E70/$E$1</f>
        <v>0.75941666666666674</v>
      </c>
      <c r="R70" s="77">
        <f>[5]D10_11!Q$31/$E70/$E$1</f>
        <v>0.5525000000000001</v>
      </c>
      <c r="S70">
        <f>[5]D10_11!R$31/$E70/$E$1</f>
        <v>0.41925000000000007</v>
      </c>
      <c r="T70">
        <f>[5]D10_11!S$31/$E70/$E$1</f>
        <v>0.29900000000000004</v>
      </c>
      <c r="U70">
        <f>[5]D10_11!T$31/$E70/$E$1</f>
        <v>0.17333333333333334</v>
      </c>
      <c r="V70">
        <f>[5]D10_11!U$31/$E70/$E$1</f>
        <v>0.11591666666666668</v>
      </c>
      <c r="W70">
        <f>[5]D10_11!V$31/$E70/$E$1</f>
        <v>7.5833333333333336E-2</v>
      </c>
      <c r="X70">
        <f>[5]D10_11!W$31/$E70/$E$1</f>
        <v>6.9333333333333344E-2</v>
      </c>
      <c r="Y70">
        <f>[5]D10_11!X$31/$E70/$E$1</f>
        <v>7.5833333333333336E-2</v>
      </c>
      <c r="Z70">
        <f>[5]D10_11!Y$31/$E70/$E$1</f>
        <v>0.11050000000000001</v>
      </c>
      <c r="AA70">
        <f>[5]D10_11!Z$31/$E70/$E$1</f>
        <v>0.15816666666666668</v>
      </c>
      <c r="AB70">
        <f>[5]D10_11!AA$31/$E70/$E$1</f>
        <v>0.50050000000000006</v>
      </c>
      <c r="AC70">
        <f>[5]D10_11!AB$31/$E70/$E$1</f>
        <v>1.0638333333333334</v>
      </c>
      <c r="AD70" s="148">
        <f t="shared" si="37"/>
        <v>0.59398263888888891</v>
      </c>
      <c r="AE70" s="201">
        <f>AVERAGE(AD63:AD70)</f>
        <v>0.59076649305555562</v>
      </c>
      <c r="AF70" s="132"/>
      <c r="AJ70" s="333"/>
      <c r="AU70" s="12"/>
      <c r="AV70" s="333"/>
      <c r="BG70" s="12"/>
    </row>
    <row r="71" spans="1:59" x14ac:dyDescent="0.2">
      <c r="A71" s="165">
        <f t="shared" si="41"/>
        <v>10</v>
      </c>
      <c r="B71" s="580"/>
      <c r="C71" s="133"/>
      <c r="D71" s="133"/>
      <c r="E71" s="189"/>
      <c r="R71" s="77"/>
      <c r="AD71" s="148"/>
      <c r="AE71" s="149"/>
      <c r="AF71" s="132"/>
      <c r="AJ71" s="333"/>
      <c r="AU71" s="12"/>
      <c r="AV71" s="333"/>
      <c r="BG71" s="12"/>
    </row>
    <row r="72" spans="1:59" x14ac:dyDescent="0.2">
      <c r="A72" s="165">
        <f t="shared" si="41"/>
        <v>10</v>
      </c>
      <c r="B72" s="580"/>
      <c r="C72" s="142" t="s">
        <v>173</v>
      </c>
      <c r="D72" s="142" t="s">
        <v>174</v>
      </c>
      <c r="E72" s="169"/>
      <c r="F72" s="153">
        <f>SUM(F63:F70)/COUNT(F63:F70)</f>
        <v>1.0550312500000001</v>
      </c>
      <c r="G72" s="141">
        <f t="shared" ref="G72:AC72" si="44">SUM(G63:G70)/COUNT(G63:G70)</f>
        <v>0.8941562500000001</v>
      </c>
      <c r="H72" s="141">
        <f t="shared" si="44"/>
        <v>0.85258333333333325</v>
      </c>
      <c r="I72" s="141">
        <f t="shared" si="44"/>
        <v>0.85475000000000012</v>
      </c>
      <c r="J72" s="141">
        <f t="shared" si="44"/>
        <v>0.83010416666666675</v>
      </c>
      <c r="K72" s="141">
        <f t="shared" si="44"/>
        <v>0.85623958333333339</v>
      </c>
      <c r="L72" s="141">
        <f t="shared" si="44"/>
        <v>0.85691666666666666</v>
      </c>
      <c r="M72" s="141">
        <f t="shared" si="44"/>
        <v>0.88941666666666674</v>
      </c>
      <c r="N72" s="141">
        <f t="shared" si="44"/>
        <v>0.88440625000000006</v>
      </c>
      <c r="O72" s="141">
        <f t="shared" si="44"/>
        <v>1.00465625</v>
      </c>
      <c r="P72" s="141">
        <f t="shared" si="44"/>
        <v>0.92069791666666678</v>
      </c>
      <c r="Q72" s="141">
        <f t="shared" si="44"/>
        <v>0.73355208333333333</v>
      </c>
      <c r="R72" s="153">
        <f t="shared" si="44"/>
        <v>0.56008333333333338</v>
      </c>
      <c r="S72" s="141">
        <f t="shared" si="44"/>
        <v>0.4333333333333334</v>
      </c>
      <c r="T72" s="141">
        <f t="shared" si="44"/>
        <v>0.29629166666666668</v>
      </c>
      <c r="U72" s="141">
        <f t="shared" si="44"/>
        <v>0.17577083333333332</v>
      </c>
      <c r="V72" s="141">
        <f t="shared" si="44"/>
        <v>0.11171875000000001</v>
      </c>
      <c r="W72" s="141">
        <f t="shared" si="44"/>
        <v>7.8677083333333328E-2</v>
      </c>
      <c r="X72" s="141">
        <f t="shared" si="44"/>
        <v>6.4187500000000008E-2</v>
      </c>
      <c r="Y72" s="141">
        <f t="shared" si="44"/>
        <v>6.2968750000000004E-2</v>
      </c>
      <c r="Z72" s="141">
        <f t="shared" si="44"/>
        <v>8.6937500000000001E-2</v>
      </c>
      <c r="AA72" s="141">
        <f t="shared" si="44"/>
        <v>0.17522916666666666</v>
      </c>
      <c r="AB72" s="141">
        <f t="shared" si="44"/>
        <v>0.48262500000000008</v>
      </c>
      <c r="AC72" s="141">
        <f t="shared" si="44"/>
        <v>1.0180625000000001</v>
      </c>
      <c r="AD72" s="200">
        <f t="shared" ref="AD72:AD82" si="45">AVERAGE(F72:AC72)</f>
        <v>0.5907664930555554</v>
      </c>
      <c r="AE72" s="202"/>
      <c r="AF72" s="132"/>
      <c r="AJ72" s="333"/>
      <c r="AU72" s="12"/>
      <c r="AV72" s="333"/>
      <c r="BG72" s="12"/>
    </row>
    <row r="73" spans="1:59" x14ac:dyDescent="0.2">
      <c r="A73" s="165">
        <f t="shared" si="41"/>
        <v>10</v>
      </c>
      <c r="B73" s="580"/>
      <c r="C73" s="183" t="s">
        <v>173</v>
      </c>
      <c r="D73" s="133" t="str">
        <f>D69</f>
        <v>南向</v>
      </c>
      <c r="E73" s="166"/>
      <c r="F73" s="132">
        <f>AVERAGE(F63,F65,F67,F69)</f>
        <v>1.0085833333333334</v>
      </c>
      <c r="G73">
        <f t="shared" ref="G73:AC73" si="46">AVERAGE(G63,G65,G67,G69)</f>
        <v>0.86179166666666673</v>
      </c>
      <c r="H73">
        <f t="shared" si="46"/>
        <v>0.84418750000000009</v>
      </c>
      <c r="I73">
        <f t="shared" si="46"/>
        <v>0.84960416666666672</v>
      </c>
      <c r="J73">
        <f t="shared" si="46"/>
        <v>0.82468750000000013</v>
      </c>
      <c r="K73">
        <f t="shared" si="46"/>
        <v>0.82387500000000014</v>
      </c>
      <c r="L73">
        <f t="shared" si="46"/>
        <v>0.83281250000000018</v>
      </c>
      <c r="M73">
        <f t="shared" si="46"/>
        <v>0.88995833333333341</v>
      </c>
      <c r="N73">
        <f t="shared" si="46"/>
        <v>0.90431250000000007</v>
      </c>
      <c r="O73">
        <f t="shared" si="46"/>
        <v>1.0340416666666667</v>
      </c>
      <c r="P73">
        <f t="shared" si="46"/>
        <v>0.93302083333333341</v>
      </c>
      <c r="Q73">
        <f t="shared" si="46"/>
        <v>0.74506250000000007</v>
      </c>
      <c r="R73" s="77">
        <f t="shared" si="46"/>
        <v>0.58608333333333351</v>
      </c>
      <c r="S73">
        <f t="shared" si="46"/>
        <v>0.456625</v>
      </c>
      <c r="T73">
        <f t="shared" si="46"/>
        <v>0.30685416666666671</v>
      </c>
      <c r="U73">
        <f t="shared" si="46"/>
        <v>0.18254166666666669</v>
      </c>
      <c r="V73">
        <f t="shared" si="46"/>
        <v>0.11185416666666667</v>
      </c>
      <c r="W73">
        <f t="shared" si="46"/>
        <v>8.2875000000000004E-2</v>
      </c>
      <c r="X73">
        <f t="shared" si="46"/>
        <v>5.9854166666666674E-2</v>
      </c>
      <c r="Y73">
        <f t="shared" si="46"/>
        <v>5.4166666666666669E-2</v>
      </c>
      <c r="Z73">
        <f t="shared" si="46"/>
        <v>6.8791666666666668E-2</v>
      </c>
      <c r="AA73">
        <f t="shared" si="46"/>
        <v>0.17929166666666668</v>
      </c>
      <c r="AB73">
        <f t="shared" si="46"/>
        <v>0.48289583333333336</v>
      </c>
      <c r="AC73">
        <f t="shared" si="46"/>
        <v>0.96145833333333341</v>
      </c>
      <c r="AD73" s="199">
        <f t="shared" si="45"/>
        <v>0.58688454861111117</v>
      </c>
      <c r="AE73" s="149"/>
      <c r="AF73" s="132"/>
      <c r="AJ73" s="333"/>
      <c r="AU73" s="12"/>
      <c r="AV73" s="333"/>
      <c r="BG73" s="12"/>
    </row>
    <row r="74" spans="1:59" ht="13.8" thickBot="1" x14ac:dyDescent="0.25">
      <c r="A74" s="170">
        <f t="shared" si="41"/>
        <v>10</v>
      </c>
      <c r="B74" s="581"/>
      <c r="C74" s="184" t="s">
        <v>173</v>
      </c>
      <c r="D74" s="172" t="str">
        <f>D70</f>
        <v>北向</v>
      </c>
      <c r="E74" s="173"/>
      <c r="F74" s="176">
        <f>AVERAGE(F64,F66,F68,F70)</f>
        <v>1.1014791666666668</v>
      </c>
      <c r="G74" s="177">
        <f t="shared" ref="G74:AC74" si="47">AVERAGE(G64,G66,G68,G70)</f>
        <v>0.92652083333333346</v>
      </c>
      <c r="H74" s="177">
        <f t="shared" si="47"/>
        <v>0.86097916666666674</v>
      </c>
      <c r="I74" s="177">
        <f t="shared" si="47"/>
        <v>0.85989583333333341</v>
      </c>
      <c r="J74" s="177">
        <f t="shared" si="47"/>
        <v>0.83552083333333338</v>
      </c>
      <c r="K74" s="177">
        <f t="shared" si="47"/>
        <v>0.88860416666666675</v>
      </c>
      <c r="L74" s="177">
        <f t="shared" si="47"/>
        <v>0.88102083333333348</v>
      </c>
      <c r="M74" s="177">
        <f t="shared" si="47"/>
        <v>0.88887500000000008</v>
      </c>
      <c r="N74" s="177">
        <f t="shared" si="47"/>
        <v>0.86450000000000016</v>
      </c>
      <c r="O74" s="177">
        <f t="shared" si="47"/>
        <v>0.97527083333333342</v>
      </c>
      <c r="P74" s="177">
        <f t="shared" si="47"/>
        <v>0.90837500000000015</v>
      </c>
      <c r="Q74" s="177">
        <f t="shared" si="47"/>
        <v>0.72204166666666669</v>
      </c>
      <c r="R74" s="176">
        <f t="shared" si="47"/>
        <v>0.53408333333333335</v>
      </c>
      <c r="S74" s="177">
        <f t="shared" si="47"/>
        <v>0.41004166666666669</v>
      </c>
      <c r="T74" s="177">
        <f t="shared" si="47"/>
        <v>0.2857291666666667</v>
      </c>
      <c r="U74" s="177">
        <f t="shared" si="47"/>
        <v>0.16900000000000001</v>
      </c>
      <c r="V74" s="177">
        <f t="shared" si="47"/>
        <v>0.11158333333333334</v>
      </c>
      <c r="W74" s="177">
        <f t="shared" si="47"/>
        <v>7.447916666666668E-2</v>
      </c>
      <c r="X74" s="177">
        <f t="shared" si="47"/>
        <v>6.852083333333335E-2</v>
      </c>
      <c r="Y74" s="177">
        <f t="shared" si="47"/>
        <v>7.1770833333333339E-2</v>
      </c>
      <c r="Z74" s="177">
        <f t="shared" si="47"/>
        <v>0.10508333333333333</v>
      </c>
      <c r="AA74" s="177">
        <f t="shared" si="47"/>
        <v>0.17116666666666666</v>
      </c>
      <c r="AB74" s="177">
        <f t="shared" si="47"/>
        <v>0.48235416666666675</v>
      </c>
      <c r="AC74" s="177">
        <f t="shared" si="47"/>
        <v>1.0746666666666669</v>
      </c>
      <c r="AD74" s="176">
        <f t="shared" si="45"/>
        <v>0.59464843749999996</v>
      </c>
      <c r="AE74" s="178"/>
      <c r="AF74" s="132"/>
      <c r="AJ74" s="333"/>
      <c r="AU74" s="12"/>
      <c r="AV74" s="333"/>
      <c r="BG74" s="12"/>
    </row>
    <row r="75" spans="1:59" x14ac:dyDescent="0.2">
      <c r="A75" s="161">
        <v>11</v>
      </c>
      <c r="B75" s="576" t="s">
        <v>249</v>
      </c>
      <c r="C75" s="162" t="s">
        <v>169</v>
      </c>
      <c r="D75" s="190" t="s">
        <v>181</v>
      </c>
      <c r="E75" s="198">
        <v>2</v>
      </c>
      <c r="F75" s="132">
        <f>[1]D10_11!E$53/$E75/$E$1</f>
        <v>0.9544166666666668</v>
      </c>
      <c r="G75" s="132">
        <f>[1]D10_11!F$53/$E75/$E$1</f>
        <v>0.7496666666666667</v>
      </c>
      <c r="H75">
        <f>[1]D10_11!G$53/$E75/$E$1</f>
        <v>0.69225000000000003</v>
      </c>
      <c r="I75">
        <f>[1]D10_11!H$53/$E75/$E$1</f>
        <v>0.65975000000000006</v>
      </c>
      <c r="J75" s="194">
        <f>[1]D10_11!I$53/$E75/$E$1</f>
        <v>0.69875000000000009</v>
      </c>
      <c r="K75">
        <f>[1]D10_11!J$53/$E75/$E$1</f>
        <v>0.64350000000000007</v>
      </c>
      <c r="L75">
        <f>[1]D10_11!K$53/$E75/$E$1</f>
        <v>0.58825000000000005</v>
      </c>
      <c r="M75">
        <f>[1]D10_11!L$53/$E75/$E$1</f>
        <v>0.60233333333333339</v>
      </c>
      <c r="N75">
        <f>[1]D10_11!M$53/$E75/$E$1</f>
        <v>0.67058333333333342</v>
      </c>
      <c r="O75">
        <f>[1]D10_11!N$53/$E75/$E$1</f>
        <v>0.79083333333333339</v>
      </c>
      <c r="P75">
        <f>[1]D10_11!O$53/$E75/$E$1</f>
        <v>0.68358333333333343</v>
      </c>
      <c r="Q75">
        <f>[1]D10_11!P$53/$E75/$E$1</f>
        <v>0.53408333333333335</v>
      </c>
      <c r="R75" s="191">
        <f>[1]D10_11!Q$53/$E75/$E$1</f>
        <v>0.47125000000000006</v>
      </c>
      <c r="S75" s="192">
        <f>[1]D10_11!R$53/$E75/$E$1</f>
        <v>0.37591666666666673</v>
      </c>
      <c r="T75" s="192">
        <f>[1]D10_11!S$53/$E75/$E$1</f>
        <v>0.21233333333333335</v>
      </c>
      <c r="U75" s="192">
        <f>[1]D10_11!T$53/$E75/$E$1</f>
        <v>0.15600000000000003</v>
      </c>
      <c r="V75" s="192">
        <f>[1]D10_11!U$53/$E75/$E$1</f>
        <v>0.12133333333333335</v>
      </c>
      <c r="W75" s="192">
        <f>[1]D10_11!V$53/$E75/$E$1</f>
        <v>7.0416666666666669E-2</v>
      </c>
      <c r="X75" s="192">
        <f>[1]D10_11!W$53/$E75/$E$1</f>
        <v>5.2000000000000005E-2</v>
      </c>
      <c r="Y75" s="192">
        <f>[1]D10_11!X$53/$E75/$E$1</f>
        <v>5.7416666666666671E-2</v>
      </c>
      <c r="Z75" s="192">
        <f>[1]D10_11!Y$53/$E75/$E$1</f>
        <v>5.7416666666666671E-2</v>
      </c>
      <c r="AA75" s="192">
        <f>[1]D10_11!Z$53/$E75/$E$1</f>
        <v>0.17333333333333334</v>
      </c>
      <c r="AB75" s="192">
        <f>[1]D10_11!AA$53/$E75/$E$1</f>
        <v>0.45175000000000004</v>
      </c>
      <c r="AC75" s="192">
        <f>[1]D10_11!AB$53/$E75/$E$1</f>
        <v>0.9880000000000001</v>
      </c>
      <c r="AD75" s="180">
        <f t="shared" si="45"/>
        <v>0.47729861111111122</v>
      </c>
      <c r="AE75" s="203"/>
      <c r="AF75" s="132"/>
      <c r="AG75">
        <f>A75</f>
        <v>11</v>
      </c>
      <c r="AH75" t="str">
        <f>B75</f>
        <v>南９西２２
　菊水旭山公園通り</v>
      </c>
      <c r="AI75" t="str">
        <f>D85</f>
        <v>南向</v>
      </c>
      <c r="AJ75" s="331">
        <f t="shared" ref="AJ75:AS76" si="48">F85</f>
        <v>0.96416666666666673</v>
      </c>
      <c r="AK75" s="132">
        <f t="shared" si="48"/>
        <v>0.81385416666666666</v>
      </c>
      <c r="AL75" s="132">
        <f t="shared" si="48"/>
        <v>0.77729166666666671</v>
      </c>
      <c r="AM75" s="132">
        <f t="shared" si="48"/>
        <v>0.76700000000000002</v>
      </c>
      <c r="AN75" s="132">
        <f t="shared" si="48"/>
        <v>0.76970833333333344</v>
      </c>
      <c r="AO75" s="132">
        <f t="shared" si="48"/>
        <v>0.76943750000000011</v>
      </c>
      <c r="AP75" s="132">
        <f t="shared" si="48"/>
        <v>0.7607708333333334</v>
      </c>
      <c r="AQ75" s="132">
        <f t="shared" si="48"/>
        <v>0.8038333333333334</v>
      </c>
      <c r="AR75" s="132">
        <f t="shared" si="48"/>
        <v>0.82739583333333344</v>
      </c>
      <c r="AS75" s="132">
        <f t="shared" si="48"/>
        <v>0.94764583333333341</v>
      </c>
      <c r="AT75" s="132">
        <f t="shared" ref="AT75:BC76" si="49">P85</f>
        <v>0.87208333333333343</v>
      </c>
      <c r="AU75" s="332">
        <f t="shared" si="49"/>
        <v>0.69522916666666679</v>
      </c>
      <c r="AV75" s="331">
        <f t="shared" si="49"/>
        <v>0.55466666666666664</v>
      </c>
      <c r="AW75" s="132">
        <f t="shared" si="49"/>
        <v>0.43577083333333338</v>
      </c>
      <c r="AX75" s="132">
        <f t="shared" si="49"/>
        <v>0.28762500000000002</v>
      </c>
      <c r="AY75" s="132">
        <f t="shared" si="49"/>
        <v>0.17577083333333335</v>
      </c>
      <c r="AZ75" s="132">
        <f t="shared" si="49"/>
        <v>0.11050000000000001</v>
      </c>
      <c r="BA75" s="132">
        <f t="shared" si="49"/>
        <v>7.9625000000000001E-2</v>
      </c>
      <c r="BB75" s="132">
        <f t="shared" si="49"/>
        <v>5.9041666666666673E-2</v>
      </c>
      <c r="BC75" s="132">
        <f t="shared" si="49"/>
        <v>5.2000000000000005E-2</v>
      </c>
      <c r="BD75" s="132">
        <f t="shared" ref="BD75:BG76" si="50">Z85</f>
        <v>6.7437500000000011E-2</v>
      </c>
      <c r="BE75" s="132">
        <f t="shared" si="50"/>
        <v>0.17197916666666668</v>
      </c>
      <c r="BF75" s="132">
        <f t="shared" si="50"/>
        <v>0.46122916666666669</v>
      </c>
      <c r="BG75" s="332">
        <f t="shared" si="50"/>
        <v>0.9397916666666668</v>
      </c>
    </row>
    <row r="76" spans="1:59" x14ac:dyDescent="0.2">
      <c r="A76" s="165">
        <f>A75</f>
        <v>11</v>
      </c>
      <c r="B76" s="577"/>
      <c r="C76" s="137" t="s">
        <v>169</v>
      </c>
      <c r="D76" s="133" t="s">
        <v>175</v>
      </c>
      <c r="E76" s="166">
        <f>E75</f>
        <v>2</v>
      </c>
      <c r="F76">
        <f>[1]D10_11!E$64/$E76/$E$1</f>
        <v>1.1440000000000001</v>
      </c>
      <c r="G76" s="132">
        <f>[1]D10_11!F$64/$E76/$E$1</f>
        <v>0.92841666666666678</v>
      </c>
      <c r="H76" s="132">
        <f>[1]D10_11!G$64/$E76/$E$1</f>
        <v>0.8580000000000001</v>
      </c>
      <c r="I76">
        <f>[1]D10_11!H$64/$E76/$E$1</f>
        <v>0.8623333333333334</v>
      </c>
      <c r="J76" s="194">
        <f>[1]D10_11!I$64/$E76/$E$1</f>
        <v>0.79841666666666677</v>
      </c>
      <c r="K76">
        <f>[1]D10_11!J$64/$E76/$E$1</f>
        <v>0.90350000000000008</v>
      </c>
      <c r="L76">
        <f>[1]D10_11!K$64/$E76/$E$1</f>
        <v>0.78758333333333341</v>
      </c>
      <c r="M76" s="132">
        <f>[1]D10_11!L$64/$E76/$E$1</f>
        <v>0.7995000000000001</v>
      </c>
      <c r="N76">
        <f>[1]D10_11!M$64/$E76/$E$1</f>
        <v>0.79300000000000004</v>
      </c>
      <c r="O76">
        <f>[1]D10_11!N$64/$E76/$E$1</f>
        <v>0.9295000000000001</v>
      </c>
      <c r="P76" s="132">
        <f>[1]D10_11!O$64/$E76/$E$1</f>
        <v>0.84175000000000011</v>
      </c>
      <c r="Q76">
        <f>[1]D10_11!P$64/$E76/$E$1</f>
        <v>0.61750000000000005</v>
      </c>
      <c r="R76" s="77">
        <f>[1]D10_11!Q$64/$E76/$E$1</f>
        <v>0.44850000000000007</v>
      </c>
      <c r="S76">
        <f>[1]D10_11!R$64/$E76/$E$1</f>
        <v>0.41708333333333336</v>
      </c>
      <c r="T76">
        <f>[1]D10_11!S$64/$E76/$E$1</f>
        <v>0.26866666666666672</v>
      </c>
      <c r="U76">
        <f>[1]D10_11!T$64/$E76/$E$1</f>
        <v>0.16466666666666668</v>
      </c>
      <c r="V76">
        <f>[1]D10_11!U$64/$E76/$E$1</f>
        <v>0.12025000000000001</v>
      </c>
      <c r="W76">
        <f>[1]D10_11!V$64/$E76/$E$1</f>
        <v>8.0166666666666678E-2</v>
      </c>
      <c r="X76">
        <f>[1]D10_11!W$64/$E76/$E$1</f>
        <v>5.3083333333333337E-2</v>
      </c>
      <c r="Y76">
        <f>[1]D10_11!X$64/$E76/$E$1</f>
        <v>7.2583333333333347E-2</v>
      </c>
      <c r="Z76">
        <f>[1]D10_11!Y$64/$E76/$E$1</f>
        <v>9.5333333333333339E-2</v>
      </c>
      <c r="AA76">
        <f>[1]D10_11!Z$64/$E76/$E$1</f>
        <v>0.18525000000000003</v>
      </c>
      <c r="AB76">
        <f>[1]D10_11!AA$64/$E76/$E$1</f>
        <v>0.46583333333333338</v>
      </c>
      <c r="AC76">
        <f>[1]D10_11!AB$64/$E76/$E$1</f>
        <v>1.0540833333333335</v>
      </c>
      <c r="AD76" s="148">
        <f t="shared" si="45"/>
        <v>0.57037500000000008</v>
      </c>
      <c r="AE76" s="149"/>
      <c r="AF76" s="132"/>
      <c r="AI76" t="str">
        <f>D86</f>
        <v>北向</v>
      </c>
      <c r="AJ76" s="331">
        <f t="shared" si="48"/>
        <v>1.1074375000000001</v>
      </c>
      <c r="AK76" s="132">
        <f t="shared" si="48"/>
        <v>0.92272916666666682</v>
      </c>
      <c r="AL76" s="132">
        <f t="shared" si="48"/>
        <v>0.86639583333333337</v>
      </c>
      <c r="AM76" s="132">
        <f t="shared" si="48"/>
        <v>0.85258333333333347</v>
      </c>
      <c r="AN76" s="132">
        <f t="shared" si="48"/>
        <v>0.80410416666666684</v>
      </c>
      <c r="AO76" s="132">
        <f t="shared" si="48"/>
        <v>0.87641666666666673</v>
      </c>
      <c r="AP76" s="132">
        <f t="shared" si="48"/>
        <v>0.87831250000000016</v>
      </c>
      <c r="AQ76" s="132">
        <f t="shared" si="48"/>
        <v>0.8580000000000001</v>
      </c>
      <c r="AR76" s="132">
        <f t="shared" si="48"/>
        <v>0.86558333333333337</v>
      </c>
      <c r="AS76" s="132">
        <f t="shared" si="48"/>
        <v>0.98745833333333344</v>
      </c>
      <c r="AT76" s="132">
        <f t="shared" si="49"/>
        <v>0.92110416666666672</v>
      </c>
      <c r="AU76" s="332">
        <f t="shared" si="49"/>
        <v>0.73314583333333339</v>
      </c>
      <c r="AV76" s="331">
        <f t="shared" si="49"/>
        <v>0.56306250000000002</v>
      </c>
      <c r="AW76" s="132">
        <f t="shared" si="49"/>
        <v>0.4311666666666667</v>
      </c>
      <c r="AX76" s="132">
        <f t="shared" si="49"/>
        <v>0.31741666666666674</v>
      </c>
      <c r="AY76" s="132">
        <f t="shared" si="49"/>
        <v>0.18850000000000003</v>
      </c>
      <c r="AZ76" s="132">
        <f t="shared" si="49"/>
        <v>0.12241666666666669</v>
      </c>
      <c r="BA76" s="132">
        <f t="shared" si="49"/>
        <v>8.6937500000000001E-2</v>
      </c>
      <c r="BB76" s="132">
        <f t="shared" si="49"/>
        <v>7.5291666666666673E-2</v>
      </c>
      <c r="BC76" s="132">
        <f t="shared" si="49"/>
        <v>7.9625000000000015E-2</v>
      </c>
      <c r="BD76" s="132">
        <f t="shared" si="50"/>
        <v>0.10914583333333333</v>
      </c>
      <c r="BE76" s="132">
        <f t="shared" si="50"/>
        <v>0.17252083333333335</v>
      </c>
      <c r="BF76" s="132">
        <f t="shared" si="50"/>
        <v>0.46881250000000002</v>
      </c>
      <c r="BG76" s="332">
        <f t="shared" si="50"/>
        <v>1.0589583333333337</v>
      </c>
    </row>
    <row r="77" spans="1:59" x14ac:dyDescent="0.2">
      <c r="A77" s="165">
        <f t="shared" ref="A77:A86" si="51">A76</f>
        <v>11</v>
      </c>
      <c r="B77" s="577"/>
      <c r="C77" s="136" t="s">
        <v>170</v>
      </c>
      <c r="D77" s="133" t="str">
        <f t="shared" ref="D77:D82" si="52">D75</f>
        <v>南向</v>
      </c>
      <c r="E77" s="166">
        <f t="shared" ref="E77:E82" si="53">E76</f>
        <v>2</v>
      </c>
      <c r="F77">
        <f>[3]D10_11!E$53/$E77/$E$1</f>
        <v>1.0085833333333334</v>
      </c>
      <c r="G77" s="132">
        <f>[3]D10_11!F$53/$E77/$E$1</f>
        <v>0.87316666666666676</v>
      </c>
      <c r="H77">
        <f>[3]D10_11!G$53/$E77/$E$1</f>
        <v>0.87100000000000011</v>
      </c>
      <c r="I77">
        <f>[3]D10_11!H$53/$E77/$E$1</f>
        <v>0.82983333333333342</v>
      </c>
      <c r="J77" s="194">
        <f>[3]D10_11!I$53/$E77/$E$1</f>
        <v>0.83958333333333346</v>
      </c>
      <c r="K77">
        <f>[3]D10_11!J$53/$E77/$E$1</f>
        <v>0.83741666666666681</v>
      </c>
      <c r="L77">
        <f>[3]D10_11!K$53/$E77/$E$1</f>
        <v>0.83958333333333346</v>
      </c>
      <c r="M77">
        <f>[3]D10_11!L$53/$E77/$E$1</f>
        <v>0.90025000000000011</v>
      </c>
      <c r="N77">
        <f>[3]D10_11!M$53/$E77/$E$1</f>
        <v>0.93275000000000008</v>
      </c>
      <c r="O77">
        <f>[3]D10_11!N$53/$E77/$E$1</f>
        <v>0.99666666666666681</v>
      </c>
      <c r="P77">
        <f>[3]D10_11!O$53/$E77/$E$1</f>
        <v>0.92083333333333339</v>
      </c>
      <c r="Q77">
        <f>[3]D10_11!P$53/$E77/$E$1</f>
        <v>0.74208333333333343</v>
      </c>
      <c r="R77" s="77">
        <f>[3]D10_11!Q$53/$E77/$E$1</f>
        <v>0.56766666666666676</v>
      </c>
      <c r="S77">
        <f>[3]D10_11!R$53/$E77/$E$1</f>
        <v>0.40625000000000006</v>
      </c>
      <c r="T77">
        <f>[3]D10_11!S$53/$E77/$E$1</f>
        <v>0.32825000000000004</v>
      </c>
      <c r="U77">
        <f>[3]D10_11!T$53/$E77/$E$1</f>
        <v>0.17875000000000002</v>
      </c>
      <c r="V77">
        <f>[3]D10_11!U$53/$E77/$E$1</f>
        <v>0.12133333333333335</v>
      </c>
      <c r="W77">
        <f>[3]D10_11!V$53/$E77/$E$1</f>
        <v>8.0166666666666678E-2</v>
      </c>
      <c r="X77">
        <f>[3]D10_11!W$53/$E77/$E$1</f>
        <v>6.1750000000000006E-2</v>
      </c>
      <c r="Y77">
        <f>[3]D10_11!X$53/$E77/$E$1</f>
        <v>5.2000000000000005E-2</v>
      </c>
      <c r="Z77">
        <f>[3]D10_11!Y$53/$E77/$E$1</f>
        <v>6.9333333333333344E-2</v>
      </c>
      <c r="AA77">
        <f>[3]D10_11!Z$53/$E77/$E$1</f>
        <v>0.16358333333333336</v>
      </c>
      <c r="AB77">
        <f>[3]D10_11!AA$53/$E77/$E$1</f>
        <v>0.4604166666666667</v>
      </c>
      <c r="AC77">
        <f>[3]D10_11!AB$53/$E77/$E$1</f>
        <v>0.9338333333333334</v>
      </c>
      <c r="AD77" s="148">
        <f t="shared" si="45"/>
        <v>0.58396180555555577</v>
      </c>
      <c r="AE77" s="149"/>
      <c r="AF77" s="132"/>
      <c r="AJ77" s="333"/>
      <c r="AU77" s="12"/>
      <c r="AV77" s="333"/>
      <c r="BG77" s="12"/>
    </row>
    <row r="78" spans="1:59" x14ac:dyDescent="0.2">
      <c r="A78" s="165">
        <f t="shared" si="51"/>
        <v>11</v>
      </c>
      <c r="B78" s="577"/>
      <c r="C78" s="137" t="s">
        <v>170</v>
      </c>
      <c r="D78" s="133" t="str">
        <f t="shared" si="52"/>
        <v>北向</v>
      </c>
      <c r="E78" s="166">
        <f t="shared" si="53"/>
        <v>2</v>
      </c>
      <c r="F78">
        <f>[3]D10_11!E$64/$E77/$E$1</f>
        <v>1.0768333333333335</v>
      </c>
      <c r="G78" s="132">
        <f>[3]D10_11!F$64/$E77/$E$1</f>
        <v>0.90350000000000008</v>
      </c>
      <c r="H78">
        <f>[3]D10_11!G$64/$E77/$E$1</f>
        <v>0.85583333333333345</v>
      </c>
      <c r="I78">
        <f>[3]D10_11!H$64/$E77/$E$1</f>
        <v>0.81358333333333344</v>
      </c>
      <c r="J78" s="194">
        <f>[3]D10_11!I$64/$E77/$E$1</f>
        <v>0.82766666666666677</v>
      </c>
      <c r="K78">
        <f>[3]D10_11!J$64/$E77/$E$1</f>
        <v>0.84066666666666678</v>
      </c>
      <c r="L78">
        <f>[3]D10_11!K$64/$E77/$E$1</f>
        <v>0.92408333333333348</v>
      </c>
      <c r="M78">
        <f>[3]D10_11!L$64/$E77/$E$1</f>
        <v>0.86450000000000005</v>
      </c>
      <c r="N78">
        <f>[3]D10_11!M$64/$E77/$E$1</f>
        <v>0.94141666666666679</v>
      </c>
      <c r="O78">
        <f>[3]D10_11!N$64/$E77/$E$1</f>
        <v>1.0595000000000001</v>
      </c>
      <c r="P78">
        <f>[3]D10_11!O$64/$E77/$E$1</f>
        <v>0.93708333333333338</v>
      </c>
      <c r="Q78">
        <f>[3]D10_11!P$64/$E77/$E$1</f>
        <v>0.73125000000000007</v>
      </c>
      <c r="R78" s="77">
        <f>[3]D10_11!Q$64/$E77/$E$1</f>
        <v>0.61208333333333342</v>
      </c>
      <c r="S78">
        <f>[3]D10_11!R$64/$E77/$E$1</f>
        <v>0.45825000000000005</v>
      </c>
      <c r="T78">
        <f>[3]D10_11!S$64/$E77/$E$1</f>
        <v>0.31850000000000006</v>
      </c>
      <c r="U78">
        <f>[3]D10_11!T$64/$E77/$E$1</f>
        <v>0.18850000000000003</v>
      </c>
      <c r="V78">
        <f>[3]D10_11!U$64/$E77/$E$1</f>
        <v>0.12241666666666667</v>
      </c>
      <c r="W78">
        <f>[3]D10_11!V$64/$E77/$E$1</f>
        <v>9.7500000000000003E-2</v>
      </c>
      <c r="X78">
        <f>[3]D10_11!W$64/$E77/$E$1</f>
        <v>7.8000000000000014E-2</v>
      </c>
      <c r="Y78">
        <f>[3]D10_11!X$64/$E77/$E$1</f>
        <v>6.8250000000000005E-2</v>
      </c>
      <c r="Z78">
        <f>[3]D10_11!Y$64/$E77/$E$1</f>
        <v>0.11483333333333334</v>
      </c>
      <c r="AA78">
        <f>[3]D10_11!Z$64/$E77/$E$1</f>
        <v>0.17875000000000002</v>
      </c>
      <c r="AB78">
        <f>[3]D10_11!AA$64/$E77/$E$1</f>
        <v>0.45716666666666672</v>
      </c>
      <c r="AC78">
        <f>[3]D10_11!AB$64/$E77/$E$1</f>
        <v>1.0757500000000002</v>
      </c>
      <c r="AD78" s="148">
        <f t="shared" si="45"/>
        <v>0.60607986111111112</v>
      </c>
      <c r="AE78" s="149"/>
      <c r="AF78" s="132"/>
      <c r="AJ78" s="333"/>
      <c r="AU78" s="12"/>
      <c r="AV78" s="333"/>
      <c r="BG78" s="12"/>
    </row>
    <row r="79" spans="1:59" x14ac:dyDescent="0.2">
      <c r="A79" s="165">
        <f t="shared" si="51"/>
        <v>11</v>
      </c>
      <c r="B79" s="577"/>
      <c r="C79" s="136" t="s">
        <v>167</v>
      </c>
      <c r="D79" s="133" t="str">
        <f t="shared" si="52"/>
        <v>南向</v>
      </c>
      <c r="E79" s="166">
        <f t="shared" si="53"/>
        <v>2</v>
      </c>
      <c r="F79">
        <f>[4]D10_11!E$53/$E77/$E$1</f>
        <v>0.92841666666666678</v>
      </c>
      <c r="G79" s="132">
        <f>[4]D10_11!F$53/$E77/$E$1</f>
        <v>0.82550000000000012</v>
      </c>
      <c r="H79">
        <f>[4]D10_11!G$53/$E77/$E$1</f>
        <v>0.75833333333333341</v>
      </c>
      <c r="I79">
        <f>[4]D10_11!H$53/$E77/$E$1</f>
        <v>0.78</v>
      </c>
      <c r="J79" s="194">
        <f>[4]D10_11!I$53/$E77/$E$1</f>
        <v>0.73125000000000007</v>
      </c>
      <c r="K79">
        <f>[4]D10_11!J$53/$E77/$E$1</f>
        <v>0.80491666666666672</v>
      </c>
      <c r="L79">
        <f>[4]D10_11!K$53/$E77/$E$1</f>
        <v>0.78975000000000006</v>
      </c>
      <c r="M79">
        <f>[4]D10_11!L$53/$E77/$E$1</f>
        <v>0.82550000000000012</v>
      </c>
      <c r="N79">
        <f>[4]D10_11!M$53/$E77/$E$1</f>
        <v>0.85258333333333347</v>
      </c>
      <c r="O79">
        <f>[4]D10_11!N$53/$E77/$E$1</f>
        <v>1.0226666666666668</v>
      </c>
      <c r="P79">
        <f>[4]D10_11!O$53/$E77/$E$1</f>
        <v>0.93058333333333343</v>
      </c>
      <c r="Q79">
        <f>[4]D10_11!P$53/$E77/$E$1</f>
        <v>0.77133333333333343</v>
      </c>
      <c r="R79" s="77">
        <f>[4]D10_11!Q$53/$E77/$E$1</f>
        <v>0.5904166666666667</v>
      </c>
      <c r="S79">
        <f>[4]D10_11!R$53/$E77/$E$1</f>
        <v>0.48100000000000004</v>
      </c>
      <c r="T79">
        <f>[4]D10_11!S$53/$E77/$E$1</f>
        <v>0.29900000000000004</v>
      </c>
      <c r="U79">
        <f>[4]D10_11!T$53/$E77/$E$1</f>
        <v>0.18633333333333335</v>
      </c>
      <c r="V79">
        <f>[4]D10_11!U$53/$E77/$E$1</f>
        <v>0.10291666666666668</v>
      </c>
      <c r="W79">
        <f>[4]D10_11!V$53/$E77/$E$1</f>
        <v>8.8833333333333347E-2</v>
      </c>
      <c r="X79">
        <f>[4]D10_11!W$53/$E77/$E$1</f>
        <v>5.8500000000000003E-2</v>
      </c>
      <c r="Y79">
        <f>[4]D10_11!X$53/$E77/$E$1</f>
        <v>5.4166666666666675E-2</v>
      </c>
      <c r="Z79">
        <f>[4]D10_11!Y$53/$E77/$E$1</f>
        <v>5.8500000000000003E-2</v>
      </c>
      <c r="AA79">
        <f>[4]D10_11!Z$53/$E77/$E$1</f>
        <v>0.17658333333333334</v>
      </c>
      <c r="AB79">
        <f>[4]D10_11!AA$53/$E77/$E$1</f>
        <v>0.4625833333333334</v>
      </c>
      <c r="AC79">
        <f>[4]D10_11!AB$53/$E77/$E$1</f>
        <v>0.93600000000000005</v>
      </c>
      <c r="AD79" s="148">
        <f t="shared" si="45"/>
        <v>0.56315277777777772</v>
      </c>
      <c r="AE79" s="149"/>
      <c r="AF79" s="132"/>
      <c r="AJ79" s="333"/>
      <c r="AU79" s="12"/>
      <c r="AV79" s="333"/>
      <c r="BG79" s="12"/>
    </row>
    <row r="80" spans="1:59" x14ac:dyDescent="0.2">
      <c r="A80" s="165">
        <f t="shared" si="51"/>
        <v>11</v>
      </c>
      <c r="B80" s="577"/>
      <c r="C80" s="137" t="s">
        <v>167</v>
      </c>
      <c r="D80" s="133" t="str">
        <f t="shared" si="52"/>
        <v>北向</v>
      </c>
      <c r="E80" s="166">
        <f t="shared" si="53"/>
        <v>2</v>
      </c>
      <c r="F80">
        <f>[4]D10_11!E$64/$E77/$E$1</f>
        <v>1.1375000000000002</v>
      </c>
      <c r="G80" s="132">
        <f>[4]D10_11!F$64/$E77/$E$1</f>
        <v>0.92083333333333339</v>
      </c>
      <c r="H80">
        <f>[4]D10_11!G$64/$E77/$E$1</f>
        <v>0.87966666666666671</v>
      </c>
      <c r="I80">
        <f>[4]D10_11!H$64/$E77/$E$1</f>
        <v>0.88183333333333347</v>
      </c>
      <c r="J80" s="194">
        <f>[4]D10_11!I$64/$E77/$E$1</f>
        <v>0.85908333333333342</v>
      </c>
      <c r="K80">
        <f>[4]D10_11!J$64/$E77/$E$1</f>
        <v>0.88616666666666677</v>
      </c>
      <c r="L80">
        <f>[4]D10_11!K$64/$E77/$E$1</f>
        <v>0.90133333333333343</v>
      </c>
      <c r="M80">
        <f>[4]D10_11!L$64/$E77/$E$1</f>
        <v>0.85150000000000003</v>
      </c>
      <c r="N80">
        <f>[4]D10_11!M$64/$E77/$E$1</f>
        <v>0.87966666666666671</v>
      </c>
      <c r="O80">
        <f>[4]D10_11!N$64/$E77/$E$1</f>
        <v>0.96741666666666681</v>
      </c>
      <c r="P80">
        <f>[4]D10_11!O$64/$E77/$E$1</f>
        <v>0.96958333333333346</v>
      </c>
      <c r="Q80">
        <f>[4]D10_11!P$64/$E77/$E$1</f>
        <v>0.78433333333333344</v>
      </c>
      <c r="R80" s="77">
        <f>[4]D10_11!Q$64/$E77/$E$1</f>
        <v>0.62075000000000002</v>
      </c>
      <c r="S80">
        <f>[4]D10_11!R$64/$E77/$E$1</f>
        <v>0.4311666666666667</v>
      </c>
      <c r="T80">
        <f>[4]D10_11!S$64/$E77/$E$1</f>
        <v>0.31525000000000003</v>
      </c>
      <c r="U80">
        <f>[4]D10_11!T$64/$E77/$E$1</f>
        <v>0.18958333333333335</v>
      </c>
      <c r="V80">
        <f>[4]D10_11!U$64/$E77/$E$1</f>
        <v>0.12783333333333335</v>
      </c>
      <c r="W80">
        <f>[4]D10_11!V$64/$E77/$E$1</f>
        <v>8.2333333333333342E-2</v>
      </c>
      <c r="X80">
        <f>[4]D10_11!W$64/$E77/$E$1</f>
        <v>8.8833333333333347E-2</v>
      </c>
      <c r="Y80">
        <f>[4]D10_11!X$64/$E77/$E$1</f>
        <v>8.8833333333333347E-2</v>
      </c>
      <c r="Z80">
        <f>[4]D10_11!Y$64/$E77/$E$1</f>
        <v>0.11591666666666668</v>
      </c>
      <c r="AA80">
        <f>[4]D10_11!Z$64/$E77/$E$1</f>
        <v>0.16683333333333336</v>
      </c>
      <c r="AB80">
        <f>[4]D10_11!AA$64/$E77/$E$1</f>
        <v>0.48425000000000007</v>
      </c>
      <c r="AC80">
        <f>[4]D10_11!AB$64/$E77/$E$1</f>
        <v>1.0454166666666669</v>
      </c>
      <c r="AD80" s="148">
        <f t="shared" si="45"/>
        <v>0.61149652777777774</v>
      </c>
      <c r="AE80" s="149"/>
      <c r="AF80" s="132"/>
      <c r="AJ80" s="333"/>
      <c r="AU80" s="12"/>
      <c r="AV80" s="333"/>
      <c r="BG80" s="12"/>
    </row>
    <row r="81" spans="1:66" x14ac:dyDescent="0.2">
      <c r="A81" s="165">
        <f t="shared" si="51"/>
        <v>11</v>
      </c>
      <c r="B81" s="577"/>
      <c r="C81" s="136" t="s">
        <v>166</v>
      </c>
      <c r="D81" s="133" t="str">
        <f t="shared" si="52"/>
        <v>南向</v>
      </c>
      <c r="E81" s="166">
        <f t="shared" si="53"/>
        <v>2</v>
      </c>
      <c r="F81">
        <f>[5]D10_11!E$53/$E77/$E$1</f>
        <v>0.96525000000000005</v>
      </c>
      <c r="G81" s="132">
        <f>[5]D10_11!F$53/$E77/$E$1</f>
        <v>0.80708333333333337</v>
      </c>
      <c r="H81">
        <f>[5]D10_11!G$53/$E77/$E$1</f>
        <v>0.78758333333333341</v>
      </c>
      <c r="I81">
        <f>[5]D10_11!H$53/$E77/$E$1</f>
        <v>0.79841666666666677</v>
      </c>
      <c r="J81" s="194">
        <f>[5]D10_11!I$53/$E77/$E$1</f>
        <v>0.80925000000000014</v>
      </c>
      <c r="K81">
        <f>[5]D10_11!J$53/$E77/$E$1</f>
        <v>0.79191666666666671</v>
      </c>
      <c r="L81">
        <f>[5]D10_11!K$53/$E77/$E$1</f>
        <v>0.82550000000000012</v>
      </c>
      <c r="M81">
        <f>[5]D10_11!L$53/$E77/$E$1</f>
        <v>0.88725000000000009</v>
      </c>
      <c r="N81">
        <f>[5]D10_11!M$53/$E77/$E$1</f>
        <v>0.8536666666666668</v>
      </c>
      <c r="O81">
        <f>[5]D10_11!N$53/$E77/$E$1</f>
        <v>0.98041666666666671</v>
      </c>
      <c r="P81">
        <f>[5]D10_11!O$53/$E77/$E$1</f>
        <v>0.95333333333333348</v>
      </c>
      <c r="Q81">
        <f>[5]D10_11!P$53/$E77/$E$1</f>
        <v>0.73341666666666672</v>
      </c>
      <c r="R81" s="77">
        <f>[5]D10_11!Q$53/$E77/$E$1</f>
        <v>0.58933333333333338</v>
      </c>
      <c r="S81">
        <f>[5]D10_11!R$53/$E77/$E$1</f>
        <v>0.47991666666666671</v>
      </c>
      <c r="T81">
        <f>[5]D10_11!S$53/$E77/$E$1</f>
        <v>0.31091666666666667</v>
      </c>
      <c r="U81">
        <f>[5]D10_11!T$53/$E77/$E$1</f>
        <v>0.18200000000000002</v>
      </c>
      <c r="V81">
        <f>[5]D10_11!U$53/$E77/$E$1</f>
        <v>9.6416666666666678E-2</v>
      </c>
      <c r="W81">
        <f>[5]D10_11!V$53/$E77/$E$1</f>
        <v>7.9083333333333339E-2</v>
      </c>
      <c r="X81">
        <f>[5]D10_11!W$53/$E77/$E$1</f>
        <v>6.3916666666666677E-2</v>
      </c>
      <c r="Y81">
        <f>[5]D10_11!X$53/$E77/$E$1</f>
        <v>4.4416666666666674E-2</v>
      </c>
      <c r="Z81">
        <f>[5]D10_11!Y$53/$E77/$E$1</f>
        <v>8.4500000000000006E-2</v>
      </c>
      <c r="AA81">
        <f>[5]D10_11!Z$53/$E77/$E$1</f>
        <v>0.17441666666666669</v>
      </c>
      <c r="AB81">
        <f>[5]D10_11!AA$53/$E77/$E$1</f>
        <v>0.47016666666666673</v>
      </c>
      <c r="AC81">
        <f>[5]D10_11!AB$53/$E77/$E$1</f>
        <v>0.90133333333333343</v>
      </c>
      <c r="AD81" s="148">
        <f t="shared" si="45"/>
        <v>0.56956250000000019</v>
      </c>
      <c r="AE81" s="149"/>
      <c r="AF81" s="132"/>
      <c r="AJ81" s="333"/>
      <c r="AU81" s="12"/>
      <c r="AV81" s="333"/>
      <c r="BG81" s="12"/>
    </row>
    <row r="82" spans="1:66" x14ac:dyDescent="0.2">
      <c r="A82" s="165">
        <f t="shared" si="51"/>
        <v>11</v>
      </c>
      <c r="B82" s="577"/>
      <c r="C82" s="137" t="s">
        <v>166</v>
      </c>
      <c r="D82" s="133" t="str">
        <f t="shared" si="52"/>
        <v>北向</v>
      </c>
      <c r="E82" s="166">
        <f t="shared" si="53"/>
        <v>2</v>
      </c>
      <c r="F82">
        <f>[5]D10_11!E$64/$E77/$E$1</f>
        <v>1.0714166666666667</v>
      </c>
      <c r="G82" s="132">
        <f>[5]D10_11!F$64/$E77/$E$1</f>
        <v>0.93816666666666682</v>
      </c>
      <c r="H82">
        <f>[5]D10_11!G$64/$E77/$E$1</f>
        <v>0.87208333333333343</v>
      </c>
      <c r="I82">
        <f>[5]D10_11!H$64/$E77/$E$1</f>
        <v>0.85258333333333347</v>
      </c>
      <c r="J82" s="194">
        <f>[5]D10_11!I$64/$E77/$E$1</f>
        <v>0.73125000000000007</v>
      </c>
      <c r="K82">
        <f>[5]D10_11!J$64/$E77/$E$1</f>
        <v>0.87533333333333341</v>
      </c>
      <c r="L82">
        <f>[5]D10_11!K$64/$E77/$E$1</f>
        <v>0.90025000000000011</v>
      </c>
      <c r="M82">
        <f>[5]D10_11!L$64/$E77/$E$1</f>
        <v>0.91650000000000009</v>
      </c>
      <c r="N82">
        <f>[5]D10_11!M$64/$E77/$E$1</f>
        <v>0.84825000000000006</v>
      </c>
      <c r="O82">
        <f>[5]D10_11!N$64/$E77/$E$1</f>
        <v>0.99341666666666673</v>
      </c>
      <c r="P82">
        <f>[5]D10_11!O$64/$E77/$E$1</f>
        <v>0.93600000000000005</v>
      </c>
      <c r="Q82">
        <f>[5]D10_11!P$64/$E77/$E$1</f>
        <v>0.7995000000000001</v>
      </c>
      <c r="R82" s="77">
        <f>[5]D10_11!Q$64/$E77/$E$1</f>
        <v>0.57091666666666674</v>
      </c>
      <c r="S82">
        <f>[5]D10_11!R$64/$E77/$E$1</f>
        <v>0.41816666666666669</v>
      </c>
      <c r="T82">
        <f>[5]D10_11!S$64/$E77/$E$1</f>
        <v>0.36725000000000002</v>
      </c>
      <c r="U82">
        <f>[5]D10_11!T$64/$E77/$E$1</f>
        <v>0.21125000000000002</v>
      </c>
      <c r="V82">
        <f>[5]D10_11!U$64/$E77/$E$1</f>
        <v>0.11916666666666668</v>
      </c>
      <c r="W82">
        <f>[5]D10_11!V$64/$E77/$E$1</f>
        <v>8.7750000000000009E-2</v>
      </c>
      <c r="X82">
        <f>[5]D10_11!W$64/$E77/$E$1</f>
        <v>8.1250000000000003E-2</v>
      </c>
      <c r="Y82">
        <f>[5]D10_11!X$64/$E77/$E$1</f>
        <v>8.8833333333333347E-2</v>
      </c>
      <c r="Z82">
        <f>[5]D10_11!Y$64/$E77/$E$1</f>
        <v>0.11050000000000001</v>
      </c>
      <c r="AA82">
        <f>[5]D10_11!Z$64/$E77/$E$1</f>
        <v>0.15925000000000003</v>
      </c>
      <c r="AB82">
        <f>[5]D10_11!AA$64/$E77/$E$1</f>
        <v>0.46800000000000003</v>
      </c>
      <c r="AC82">
        <f>[5]D10_11!AB$64/$E77/$E$1</f>
        <v>1.0605833333333334</v>
      </c>
      <c r="AD82" s="148">
        <f t="shared" si="45"/>
        <v>0.6032361111111112</v>
      </c>
      <c r="AE82" s="201">
        <f>AVERAGE(AD75:AD82)</f>
        <v>0.57314539930555564</v>
      </c>
      <c r="AF82" s="132"/>
      <c r="AJ82" s="333"/>
      <c r="AU82" s="12"/>
      <c r="AV82" s="333"/>
      <c r="BG82" s="12"/>
    </row>
    <row r="83" spans="1:66" x14ac:dyDescent="0.2">
      <c r="A83" s="165">
        <f t="shared" si="51"/>
        <v>11</v>
      </c>
      <c r="B83" s="577"/>
      <c r="C83" s="133"/>
      <c r="D83" s="133"/>
      <c r="E83" s="189"/>
      <c r="R83" s="77"/>
      <c r="AD83" s="148"/>
      <c r="AE83" s="76"/>
      <c r="AJ83" s="333"/>
      <c r="AU83" s="12"/>
      <c r="AV83" s="333"/>
      <c r="BG83" s="12"/>
    </row>
    <row r="84" spans="1:66" x14ac:dyDescent="0.2">
      <c r="A84" s="165">
        <f t="shared" si="51"/>
        <v>11</v>
      </c>
      <c r="B84" s="578"/>
      <c r="C84" s="142" t="s">
        <v>173</v>
      </c>
      <c r="D84" s="142" t="s">
        <v>174</v>
      </c>
      <c r="E84" s="169"/>
      <c r="F84" s="153">
        <f>SUM(F75:F82)/COUNT(F75:F82)</f>
        <v>1.0358020833333335</v>
      </c>
      <c r="G84" s="141">
        <f t="shared" ref="G84:AC84" si="54">SUM(G75:G82)/COUNT(G75:G82)</f>
        <v>0.86829166666666679</v>
      </c>
      <c r="H84" s="141">
        <f t="shared" si="54"/>
        <v>0.8218437500000001</v>
      </c>
      <c r="I84" s="141">
        <f t="shared" si="54"/>
        <v>0.80979166666666669</v>
      </c>
      <c r="J84" s="141">
        <f t="shared" si="54"/>
        <v>0.78690625000000014</v>
      </c>
      <c r="K84" s="141">
        <f t="shared" si="54"/>
        <v>0.82292708333333353</v>
      </c>
      <c r="L84" s="141">
        <f t="shared" si="54"/>
        <v>0.81954166666666672</v>
      </c>
      <c r="M84" s="141">
        <f t="shared" si="54"/>
        <v>0.83091666666666664</v>
      </c>
      <c r="N84" s="141">
        <f t="shared" si="54"/>
        <v>0.84648958333333346</v>
      </c>
      <c r="O84" s="141">
        <f t="shared" si="54"/>
        <v>0.96755208333333342</v>
      </c>
      <c r="P84" s="141">
        <f t="shared" si="54"/>
        <v>0.89659375000000008</v>
      </c>
      <c r="Q84" s="141">
        <f t="shared" si="54"/>
        <v>0.71418750000000009</v>
      </c>
      <c r="R84" s="153">
        <f t="shared" si="54"/>
        <v>0.55886458333333344</v>
      </c>
      <c r="S84" s="141">
        <f t="shared" si="54"/>
        <v>0.43346874999999996</v>
      </c>
      <c r="T84" s="141">
        <f t="shared" si="54"/>
        <v>0.30252083333333335</v>
      </c>
      <c r="U84" s="141">
        <f t="shared" si="54"/>
        <v>0.18213541666666666</v>
      </c>
      <c r="V84" s="141">
        <f t="shared" si="54"/>
        <v>0.11645833333333334</v>
      </c>
      <c r="W84" s="141">
        <f t="shared" si="54"/>
        <v>8.3281250000000001E-2</v>
      </c>
      <c r="X84" s="141">
        <f t="shared" si="54"/>
        <v>6.7166666666666666E-2</v>
      </c>
      <c r="Y84" s="141">
        <f t="shared" si="54"/>
        <v>6.5812499999999996E-2</v>
      </c>
      <c r="Z84" s="141">
        <f t="shared" si="54"/>
        <v>8.8291666666666685E-2</v>
      </c>
      <c r="AA84" s="141">
        <f t="shared" si="54"/>
        <v>0.17225000000000001</v>
      </c>
      <c r="AB84" s="141">
        <f t="shared" si="54"/>
        <v>0.46502083333333333</v>
      </c>
      <c r="AC84" s="141">
        <f t="shared" si="54"/>
        <v>0.99937500000000024</v>
      </c>
      <c r="AD84" s="200">
        <f>AVERAGE(F84:AC84)</f>
        <v>0.57314539930555564</v>
      </c>
      <c r="AE84" s="182"/>
      <c r="AJ84" s="333"/>
      <c r="AU84" s="12"/>
      <c r="AV84" s="333"/>
      <c r="BG84" s="12"/>
    </row>
    <row r="85" spans="1:66" x14ac:dyDescent="0.2">
      <c r="A85" s="165">
        <f t="shared" si="51"/>
        <v>11</v>
      </c>
      <c r="B85" s="578"/>
      <c r="C85" s="183" t="s">
        <v>173</v>
      </c>
      <c r="D85" s="133" t="str">
        <f>D81</f>
        <v>南向</v>
      </c>
      <c r="E85" s="166"/>
      <c r="F85" s="132">
        <f>AVERAGE(F75,F77,F79,F81)</f>
        <v>0.96416666666666673</v>
      </c>
      <c r="G85" s="132">
        <f t="shared" ref="G85:AC85" si="55">AVERAGE(G75,G77,G79,G81)</f>
        <v>0.81385416666666666</v>
      </c>
      <c r="H85">
        <f t="shared" si="55"/>
        <v>0.77729166666666671</v>
      </c>
      <c r="I85">
        <f t="shared" si="55"/>
        <v>0.76700000000000002</v>
      </c>
      <c r="J85">
        <f t="shared" si="55"/>
        <v>0.76970833333333344</v>
      </c>
      <c r="K85">
        <f t="shared" si="55"/>
        <v>0.76943750000000011</v>
      </c>
      <c r="L85">
        <f t="shared" si="55"/>
        <v>0.7607708333333334</v>
      </c>
      <c r="M85">
        <f t="shared" si="55"/>
        <v>0.8038333333333334</v>
      </c>
      <c r="N85">
        <f t="shared" si="55"/>
        <v>0.82739583333333344</v>
      </c>
      <c r="O85">
        <f t="shared" si="55"/>
        <v>0.94764583333333341</v>
      </c>
      <c r="P85">
        <f t="shared" si="55"/>
        <v>0.87208333333333343</v>
      </c>
      <c r="Q85">
        <f t="shared" si="55"/>
        <v>0.69522916666666679</v>
      </c>
      <c r="R85" s="77">
        <f t="shared" si="55"/>
        <v>0.55466666666666664</v>
      </c>
      <c r="S85">
        <f t="shared" si="55"/>
        <v>0.43577083333333338</v>
      </c>
      <c r="T85">
        <f t="shared" si="55"/>
        <v>0.28762500000000002</v>
      </c>
      <c r="U85">
        <f t="shared" si="55"/>
        <v>0.17577083333333335</v>
      </c>
      <c r="V85">
        <f t="shared" si="55"/>
        <v>0.11050000000000001</v>
      </c>
      <c r="W85">
        <f t="shared" si="55"/>
        <v>7.9625000000000001E-2</v>
      </c>
      <c r="X85">
        <f t="shared" si="55"/>
        <v>5.9041666666666673E-2</v>
      </c>
      <c r="Y85">
        <f t="shared" si="55"/>
        <v>5.2000000000000005E-2</v>
      </c>
      <c r="Z85">
        <f t="shared" si="55"/>
        <v>6.7437500000000011E-2</v>
      </c>
      <c r="AA85">
        <f t="shared" si="55"/>
        <v>0.17197916666666668</v>
      </c>
      <c r="AB85">
        <f t="shared" si="55"/>
        <v>0.46122916666666669</v>
      </c>
      <c r="AC85">
        <f t="shared" si="55"/>
        <v>0.9397916666666668</v>
      </c>
      <c r="AD85" s="199">
        <f>AVERAGE(F85:AC85)</f>
        <v>0.54849392361111116</v>
      </c>
      <c r="AE85" s="76"/>
      <c r="AJ85" s="333"/>
      <c r="AU85" s="12"/>
      <c r="AV85" s="333"/>
      <c r="BG85" s="12"/>
    </row>
    <row r="86" spans="1:66" ht="13.8" thickBot="1" x14ac:dyDescent="0.25">
      <c r="A86" s="170">
        <f t="shared" si="51"/>
        <v>11</v>
      </c>
      <c r="B86" s="579"/>
      <c r="C86" s="184" t="s">
        <v>173</v>
      </c>
      <c r="D86" s="172" t="str">
        <f>D82</f>
        <v>北向</v>
      </c>
      <c r="E86" s="173"/>
      <c r="F86" s="176">
        <f>AVERAGE(F76,F78,F80,F82)</f>
        <v>1.1074375000000001</v>
      </c>
      <c r="G86" s="177">
        <f t="shared" ref="G86:AC86" si="56">AVERAGE(G76,G78,G80,G82)</f>
        <v>0.92272916666666682</v>
      </c>
      <c r="H86" s="177">
        <f t="shared" si="56"/>
        <v>0.86639583333333337</v>
      </c>
      <c r="I86" s="177">
        <f t="shared" si="56"/>
        <v>0.85258333333333347</v>
      </c>
      <c r="J86" s="177">
        <f t="shared" si="56"/>
        <v>0.80410416666666684</v>
      </c>
      <c r="K86" s="177">
        <f t="shared" si="56"/>
        <v>0.87641666666666673</v>
      </c>
      <c r="L86" s="177">
        <f t="shared" si="56"/>
        <v>0.87831250000000016</v>
      </c>
      <c r="M86" s="177">
        <f t="shared" si="56"/>
        <v>0.8580000000000001</v>
      </c>
      <c r="N86" s="177">
        <f t="shared" si="56"/>
        <v>0.86558333333333337</v>
      </c>
      <c r="O86" s="177">
        <f t="shared" si="56"/>
        <v>0.98745833333333344</v>
      </c>
      <c r="P86" s="177">
        <f t="shared" si="56"/>
        <v>0.92110416666666672</v>
      </c>
      <c r="Q86" s="177">
        <f t="shared" si="56"/>
        <v>0.73314583333333339</v>
      </c>
      <c r="R86" s="176">
        <f t="shared" si="56"/>
        <v>0.56306250000000002</v>
      </c>
      <c r="S86" s="177">
        <f t="shared" si="56"/>
        <v>0.4311666666666667</v>
      </c>
      <c r="T86" s="177">
        <f t="shared" si="56"/>
        <v>0.31741666666666674</v>
      </c>
      <c r="U86" s="177">
        <f t="shared" si="56"/>
        <v>0.18850000000000003</v>
      </c>
      <c r="V86" s="177">
        <f t="shared" si="56"/>
        <v>0.12241666666666669</v>
      </c>
      <c r="W86" s="177">
        <f t="shared" si="56"/>
        <v>8.6937500000000001E-2</v>
      </c>
      <c r="X86" s="177">
        <f t="shared" si="56"/>
        <v>7.5291666666666673E-2</v>
      </c>
      <c r="Y86" s="177">
        <f t="shared" si="56"/>
        <v>7.9625000000000015E-2</v>
      </c>
      <c r="Z86" s="177">
        <f t="shared" si="56"/>
        <v>0.10914583333333333</v>
      </c>
      <c r="AA86" s="177">
        <f t="shared" si="56"/>
        <v>0.17252083333333335</v>
      </c>
      <c r="AB86" s="177">
        <f t="shared" si="56"/>
        <v>0.46881250000000002</v>
      </c>
      <c r="AC86" s="177">
        <f t="shared" si="56"/>
        <v>1.0589583333333337</v>
      </c>
      <c r="AD86" s="176">
        <f>AVERAGE(F86:AC86)</f>
        <v>0.59779687499999978</v>
      </c>
      <c r="AE86" s="174"/>
      <c r="AJ86" s="333"/>
      <c r="AU86" s="12"/>
      <c r="AV86" s="333"/>
      <c r="BG86" s="12"/>
    </row>
    <row r="87" spans="1:66" x14ac:dyDescent="0.2">
      <c r="AJ87" s="333"/>
      <c r="AU87" s="12"/>
      <c r="AV87" s="333"/>
      <c r="BG87" s="12"/>
    </row>
    <row r="88" spans="1:66" ht="11.25" customHeight="1" x14ac:dyDescent="0.2">
      <c r="AH88" s="11" t="s">
        <v>263</v>
      </c>
      <c r="AK88" s="333"/>
      <c r="AU88" s="12"/>
      <c r="AV88" s="333"/>
      <c r="BG88" s="12"/>
    </row>
    <row r="89" spans="1:66" ht="28.5" customHeight="1" x14ac:dyDescent="0.2">
      <c r="AH89" s="354" t="s">
        <v>261</v>
      </c>
      <c r="AI89" s="355"/>
      <c r="AJ89" s="343" t="str">
        <f>AJ2</f>
        <v>8時</v>
      </c>
      <c r="AK89" s="344" t="str">
        <f t="shared" ref="AK89:BG89" si="57">AK2</f>
        <v>9時</v>
      </c>
      <c r="AL89" s="344" t="str">
        <f t="shared" si="57"/>
        <v>10時</v>
      </c>
      <c r="AM89" s="344" t="str">
        <f t="shared" si="57"/>
        <v>11時</v>
      </c>
      <c r="AN89" s="344" t="str">
        <f t="shared" si="57"/>
        <v>12時</v>
      </c>
      <c r="AO89" s="344" t="str">
        <f t="shared" si="57"/>
        <v>13時</v>
      </c>
      <c r="AP89" s="344" t="str">
        <f t="shared" si="57"/>
        <v>14時</v>
      </c>
      <c r="AQ89" s="344" t="str">
        <f t="shared" si="57"/>
        <v>15時</v>
      </c>
      <c r="AR89" s="344" t="str">
        <f t="shared" si="57"/>
        <v>16時</v>
      </c>
      <c r="AS89" s="344" t="str">
        <f t="shared" si="57"/>
        <v>17時</v>
      </c>
      <c r="AT89" s="344" t="str">
        <f t="shared" si="57"/>
        <v>18時</v>
      </c>
      <c r="AU89" s="342" t="str">
        <f t="shared" si="57"/>
        <v>19時</v>
      </c>
      <c r="AV89" s="351" t="str">
        <f t="shared" si="57"/>
        <v>20時</v>
      </c>
      <c r="AW89" s="352" t="str">
        <f t="shared" si="57"/>
        <v>21時</v>
      </c>
      <c r="AX89" s="352" t="str">
        <f t="shared" si="57"/>
        <v>22時</v>
      </c>
      <c r="AY89" s="352" t="str">
        <f t="shared" si="57"/>
        <v>23時</v>
      </c>
      <c r="AZ89" s="352" t="str">
        <f t="shared" si="57"/>
        <v>24時</v>
      </c>
      <c r="BA89" s="352" t="str">
        <f t="shared" si="57"/>
        <v>1時</v>
      </c>
      <c r="BB89" s="352" t="str">
        <f t="shared" si="57"/>
        <v>2時</v>
      </c>
      <c r="BC89" s="352" t="str">
        <f t="shared" si="57"/>
        <v>3時</v>
      </c>
      <c r="BD89" s="352" t="str">
        <f t="shared" si="57"/>
        <v>4時</v>
      </c>
      <c r="BE89" s="352" t="str">
        <f t="shared" si="57"/>
        <v>5時</v>
      </c>
      <c r="BF89" s="352" t="str">
        <f t="shared" si="57"/>
        <v>6時</v>
      </c>
      <c r="BG89" s="353" t="str">
        <f t="shared" si="57"/>
        <v>7時</v>
      </c>
      <c r="BH89" s="588" t="s">
        <v>260</v>
      </c>
      <c r="BI89" s="589"/>
      <c r="BJ89" s="384"/>
      <c r="BK89" s="585" t="s">
        <v>269</v>
      </c>
      <c r="BL89" s="585" t="s">
        <v>261</v>
      </c>
      <c r="BM89" s="586"/>
      <c r="BN89" s="586"/>
    </row>
    <row r="90" spans="1:66" ht="13.5" customHeight="1" x14ac:dyDescent="0.2">
      <c r="AH90" s="26" t="s">
        <v>258</v>
      </c>
      <c r="AI90" s="25"/>
      <c r="AJ90" s="368">
        <f t="shared" ref="AJ90:BG90" si="58">AVERAGE(AJ3,AJ15,AJ27,AJ39)</f>
        <v>0.64214583333333342</v>
      </c>
      <c r="AK90" s="24">
        <f t="shared" si="58"/>
        <v>0.61953125000000009</v>
      </c>
      <c r="AL90" s="24">
        <f t="shared" si="58"/>
        <v>0.60544791666666675</v>
      </c>
      <c r="AM90" s="24">
        <f t="shared" si="58"/>
        <v>0.56814062500000007</v>
      </c>
      <c r="AN90" s="24">
        <f t="shared" si="58"/>
        <v>0.55771354166666676</v>
      </c>
      <c r="AO90" s="24">
        <f t="shared" si="58"/>
        <v>0.57464062500000002</v>
      </c>
      <c r="AP90" s="24">
        <f t="shared" si="58"/>
        <v>0.59542708333333338</v>
      </c>
      <c r="AQ90" s="24">
        <f t="shared" si="58"/>
        <v>0.62582812500000007</v>
      </c>
      <c r="AR90" s="24">
        <f t="shared" si="58"/>
        <v>0.6101875000000001</v>
      </c>
      <c r="AS90" s="24">
        <f t="shared" si="58"/>
        <v>0.72481770833333337</v>
      </c>
      <c r="AT90" s="24">
        <f t="shared" si="58"/>
        <v>0.66543750000000002</v>
      </c>
      <c r="AU90" s="25">
        <f t="shared" si="58"/>
        <v>0.48905729166666678</v>
      </c>
      <c r="AV90" s="369">
        <f t="shared" si="58"/>
        <v>0.38796875000000008</v>
      </c>
      <c r="AW90" s="24">
        <f t="shared" si="58"/>
        <v>0.32080208333333338</v>
      </c>
      <c r="AX90" s="24">
        <f t="shared" si="58"/>
        <v>0.21402604166666667</v>
      </c>
      <c r="AY90" s="24">
        <f t="shared" si="58"/>
        <v>0.13230208333333335</v>
      </c>
      <c r="AZ90" s="24">
        <f t="shared" si="58"/>
        <v>8.1859375000000012E-2</v>
      </c>
      <c r="BA90" s="24">
        <f t="shared" si="58"/>
        <v>5.9312500000000011E-2</v>
      </c>
      <c r="BB90" s="24">
        <f t="shared" si="58"/>
        <v>4.401041666666667E-2</v>
      </c>
      <c r="BC90" s="24">
        <f t="shared" si="58"/>
        <v>3.2567708333333334E-2</v>
      </c>
      <c r="BD90" s="24">
        <f t="shared" si="58"/>
        <v>5.4234375000000008E-2</v>
      </c>
      <c r="BE90" s="24">
        <f t="shared" si="58"/>
        <v>9.8177083333333331E-2</v>
      </c>
      <c r="BF90" s="24">
        <f t="shared" si="58"/>
        <v>0.30265625000000002</v>
      </c>
      <c r="BG90" s="25">
        <f t="shared" si="58"/>
        <v>0.6355781250000001</v>
      </c>
      <c r="BH90" s="370">
        <f>SUM(AJ90:BG90)/SUM(AJ90:AU90)</f>
        <v>1.3247283619855625</v>
      </c>
      <c r="BI90" s="371" t="str">
        <f>AH90</f>
        <v>平均東向</v>
      </c>
      <c r="BJ90" s="385"/>
      <c r="BK90" s="587"/>
      <c r="BL90" s="391" t="s">
        <v>270</v>
      </c>
      <c r="BM90" s="391" t="s">
        <v>272</v>
      </c>
      <c r="BN90" s="391" t="s">
        <v>271</v>
      </c>
    </row>
    <row r="91" spans="1:66" ht="14.4" x14ac:dyDescent="0.2">
      <c r="C91"/>
      <c r="E91" s="33"/>
      <c r="AH91" s="10" t="s">
        <v>259</v>
      </c>
      <c r="AI91" s="12"/>
      <c r="AJ91" s="331">
        <f t="shared" ref="AJ91:BG91" si="59">AVERAGE(AJ4,AJ16,AJ28)</f>
        <v>0.65270833333333345</v>
      </c>
      <c r="AK91">
        <f t="shared" si="59"/>
        <v>0.57922222222222219</v>
      </c>
      <c r="AL91">
        <f t="shared" si="59"/>
        <v>0.52686111111111122</v>
      </c>
      <c r="AM91">
        <f t="shared" si="59"/>
        <v>0.50384027777777785</v>
      </c>
      <c r="AN91">
        <f t="shared" si="59"/>
        <v>0.48081944444444452</v>
      </c>
      <c r="AO91">
        <f t="shared" si="59"/>
        <v>0.50438194444444451</v>
      </c>
      <c r="AP91">
        <f t="shared" si="59"/>
        <v>0.53471527777777783</v>
      </c>
      <c r="AQ91">
        <f t="shared" si="59"/>
        <v>0.5404027777777779</v>
      </c>
      <c r="AR91">
        <f t="shared" si="59"/>
        <v>0.51792361111111118</v>
      </c>
      <c r="AS91">
        <f t="shared" si="59"/>
        <v>0.56441666666666679</v>
      </c>
      <c r="AT91">
        <f t="shared" si="59"/>
        <v>0.54744444444444451</v>
      </c>
      <c r="AU91" s="12">
        <f t="shared" si="59"/>
        <v>0.41130555555555559</v>
      </c>
      <c r="AV91" s="333">
        <f t="shared" si="59"/>
        <v>0.32500000000000001</v>
      </c>
      <c r="AW91">
        <f t="shared" si="59"/>
        <v>0.2637916666666667</v>
      </c>
      <c r="AX91">
        <f t="shared" si="59"/>
        <v>0.16665277777777779</v>
      </c>
      <c r="AY91">
        <f t="shared" si="59"/>
        <v>0.13270833333333334</v>
      </c>
      <c r="AZ91">
        <f t="shared" si="59"/>
        <v>7.4298611111111121E-2</v>
      </c>
      <c r="BA91">
        <f t="shared" si="59"/>
        <v>5.08263888888889E-2</v>
      </c>
      <c r="BB91">
        <f t="shared" si="59"/>
        <v>4.6312500000000006E-2</v>
      </c>
      <c r="BC91">
        <f t="shared" si="59"/>
        <v>3.1868055555555559E-2</v>
      </c>
      <c r="BD91">
        <f t="shared" si="59"/>
        <v>5.0916666666666666E-2</v>
      </c>
      <c r="BE91">
        <f t="shared" si="59"/>
        <v>0.10372916666666669</v>
      </c>
      <c r="BF91">
        <f t="shared" si="59"/>
        <v>0.25738194444444445</v>
      </c>
      <c r="BG91" s="332">
        <f t="shared" si="59"/>
        <v>0.64142361111111124</v>
      </c>
      <c r="BH91" s="334">
        <f>SUM(AJ91:BG91)/SUM(AJ91:AU91)</f>
        <v>1.3370357760944196</v>
      </c>
      <c r="BI91" s="335" t="str">
        <f t="shared" ref="BI91:BI100" si="60">AH91</f>
        <v>平均西向</v>
      </c>
      <c r="BJ91" s="392" t="s">
        <v>258</v>
      </c>
      <c r="BK91" s="394">
        <f>BH90</f>
        <v>1.3247283619855625</v>
      </c>
      <c r="BL91" s="395">
        <f>AJ94</f>
        <v>0.60653125000000008</v>
      </c>
      <c r="BM91" s="395">
        <f>AV94</f>
        <v>0.1969578993055556</v>
      </c>
      <c r="BN91" s="396">
        <f>AJ95</f>
        <v>0.40174457465277791</v>
      </c>
    </row>
    <row r="92" spans="1:66" ht="14.4" x14ac:dyDescent="0.2">
      <c r="C92"/>
      <c r="E92" s="33"/>
      <c r="AH92" s="356" t="s">
        <v>262</v>
      </c>
      <c r="AI92" s="357"/>
      <c r="AJ92" s="358">
        <f>AVERAGE(AJ90:AJ91)</f>
        <v>0.64742708333333343</v>
      </c>
      <c r="AK92" s="359">
        <f t="shared" ref="AK92:BG92" si="61">AVERAGE(AK90:AK91)</f>
        <v>0.59937673611111109</v>
      </c>
      <c r="AL92" s="359">
        <f t="shared" si="61"/>
        <v>0.56615451388888904</v>
      </c>
      <c r="AM92" s="359">
        <f t="shared" si="61"/>
        <v>0.5359904513888889</v>
      </c>
      <c r="AN92" s="359">
        <f t="shared" si="61"/>
        <v>0.51926649305555561</v>
      </c>
      <c r="AO92" s="359">
        <f t="shared" si="61"/>
        <v>0.53951128472222232</v>
      </c>
      <c r="AP92" s="359">
        <f t="shared" si="61"/>
        <v>0.56507118055555561</v>
      </c>
      <c r="AQ92" s="359">
        <f t="shared" si="61"/>
        <v>0.58311545138888898</v>
      </c>
      <c r="AR92" s="359">
        <f t="shared" si="61"/>
        <v>0.56405555555555564</v>
      </c>
      <c r="AS92" s="359">
        <f t="shared" si="61"/>
        <v>0.64461718750000008</v>
      </c>
      <c r="AT92" s="359">
        <f t="shared" si="61"/>
        <v>0.60644097222222226</v>
      </c>
      <c r="AU92" s="357">
        <f t="shared" si="61"/>
        <v>0.45018142361111119</v>
      </c>
      <c r="AV92" s="360">
        <f t="shared" si="61"/>
        <v>0.35648437500000008</v>
      </c>
      <c r="AW92" s="359">
        <f t="shared" si="61"/>
        <v>0.29229687500000001</v>
      </c>
      <c r="AX92" s="359">
        <f t="shared" si="61"/>
        <v>0.19033940972222224</v>
      </c>
      <c r="AY92" s="359">
        <f t="shared" si="61"/>
        <v>0.13250520833333335</v>
      </c>
      <c r="AZ92" s="359">
        <f t="shared" si="61"/>
        <v>7.8078993055555573E-2</v>
      </c>
      <c r="BA92" s="359">
        <f t="shared" si="61"/>
        <v>5.5069444444444456E-2</v>
      </c>
      <c r="BB92" s="359">
        <f t="shared" si="61"/>
        <v>4.5161458333333335E-2</v>
      </c>
      <c r="BC92" s="359">
        <f t="shared" si="61"/>
        <v>3.2217881944444443E-2</v>
      </c>
      <c r="BD92" s="359">
        <f t="shared" si="61"/>
        <v>5.2575520833333333E-2</v>
      </c>
      <c r="BE92" s="359">
        <f t="shared" si="61"/>
        <v>0.100953125</v>
      </c>
      <c r="BF92" s="359">
        <f t="shared" si="61"/>
        <v>0.28001909722222224</v>
      </c>
      <c r="BG92" s="357">
        <f t="shared" si="61"/>
        <v>0.63850086805555573</v>
      </c>
      <c r="BH92" s="387">
        <f>SUM(AJ92:BG92)/SUM(AJ92:AU92)</f>
        <v>1.3304696392175546</v>
      </c>
      <c r="BI92" s="361" t="str">
        <f t="shared" si="60"/>
        <v>平均合計</v>
      </c>
      <c r="BJ92" s="392" t="s">
        <v>259</v>
      </c>
      <c r="BK92" s="394">
        <f>BH91</f>
        <v>1.3370357760944196</v>
      </c>
      <c r="BL92" s="395">
        <f>AJ97</f>
        <v>0.53033680555555562</v>
      </c>
      <c r="BM92" s="395">
        <f>AV97</f>
        <v>0.17874247685185185</v>
      </c>
      <c r="BN92" s="396">
        <f>AJ98</f>
        <v>0.35453964120370374</v>
      </c>
    </row>
    <row r="93" spans="1:66" ht="14.4" x14ac:dyDescent="0.2">
      <c r="C93"/>
      <c r="E93" s="33"/>
      <c r="AH93" s="10"/>
      <c r="AI93" s="12"/>
      <c r="AJ93" s="331"/>
      <c r="AU93" s="12"/>
      <c r="AV93" s="333"/>
      <c r="BG93" s="12"/>
      <c r="BH93" s="333"/>
      <c r="BI93" s="12"/>
      <c r="BJ93" s="393" t="s">
        <v>268</v>
      </c>
      <c r="BK93" s="397">
        <f>BH92</f>
        <v>1.3304696392175546</v>
      </c>
      <c r="BL93" s="398">
        <f>AJ100</f>
        <v>0.56843402777777785</v>
      </c>
      <c r="BM93" s="398">
        <f>AV100</f>
        <v>0.18785018807870371</v>
      </c>
      <c r="BN93" s="399">
        <f>AJ101</f>
        <v>0.37814210792824071</v>
      </c>
    </row>
    <row r="94" spans="1:66" x14ac:dyDescent="0.2">
      <c r="AH94" s="372" t="str">
        <f>AH90</f>
        <v>平均東向</v>
      </c>
      <c r="AI94" s="373"/>
      <c r="AJ94" s="599">
        <f>AVERAGE(AJ90:AU90)</f>
        <v>0.60653125000000008</v>
      </c>
      <c r="AK94" s="600"/>
      <c r="AL94" s="600"/>
      <c r="AM94" s="600"/>
      <c r="AN94" s="600"/>
      <c r="AO94" s="600"/>
      <c r="AP94" s="600"/>
      <c r="AQ94" s="600"/>
      <c r="AR94" s="600"/>
      <c r="AS94" s="600"/>
      <c r="AT94" s="600"/>
      <c r="AU94" s="601"/>
      <c r="AV94" s="599">
        <f>AVERAGE(AV90:BG90)</f>
        <v>0.1969578993055556</v>
      </c>
      <c r="AW94" s="600"/>
      <c r="AX94" s="600"/>
      <c r="AY94" s="600"/>
      <c r="AZ94" s="600"/>
      <c r="BA94" s="600"/>
      <c r="BB94" s="600"/>
      <c r="BC94" s="600"/>
      <c r="BD94" s="600"/>
      <c r="BE94" s="600"/>
      <c r="BF94" s="600"/>
      <c r="BG94" s="601"/>
      <c r="BH94" s="374">
        <f>SUM(AJ94,AV94)/SUM(AJ94)</f>
        <v>1.3247283619855623</v>
      </c>
      <c r="BI94" s="378" t="str">
        <f t="shared" si="60"/>
        <v>平均東向</v>
      </c>
    </row>
    <row r="95" spans="1:66" x14ac:dyDescent="0.2">
      <c r="AH95" s="362" t="s">
        <v>273</v>
      </c>
      <c r="AI95" s="363"/>
      <c r="AJ95" s="602">
        <f>AVERAGE(AJ90:BG90)</f>
        <v>0.40174457465277791</v>
      </c>
      <c r="AK95" s="603"/>
      <c r="AL95" s="603"/>
      <c r="AM95" s="603"/>
      <c r="AN95" s="603"/>
      <c r="AO95" s="603"/>
      <c r="AP95" s="603"/>
      <c r="AQ95" s="603"/>
      <c r="AR95" s="603"/>
      <c r="AS95" s="603"/>
      <c r="AT95" s="603"/>
      <c r="AU95" s="603"/>
      <c r="AV95" s="603"/>
      <c r="AW95" s="603"/>
      <c r="AX95" s="603"/>
      <c r="AY95" s="603"/>
      <c r="AZ95" s="603"/>
      <c r="BA95" s="603"/>
      <c r="BB95" s="603"/>
      <c r="BC95" s="603"/>
      <c r="BD95" s="603"/>
      <c r="BE95" s="603"/>
      <c r="BF95" s="603"/>
      <c r="BG95" s="604"/>
      <c r="BH95" s="374">
        <f>AJ95</f>
        <v>0.40174457465277791</v>
      </c>
      <c r="BI95" s="379" t="str">
        <f t="shared" si="60"/>
        <v>1日平均</v>
      </c>
    </row>
    <row r="96" spans="1:66" x14ac:dyDescent="0.2">
      <c r="AH96" s="333"/>
      <c r="AI96" s="12"/>
      <c r="AJ96" s="389"/>
      <c r="AK96" s="179"/>
      <c r="AL96" s="179"/>
      <c r="AM96" s="179"/>
      <c r="AN96" s="179"/>
      <c r="AO96" s="179"/>
      <c r="AP96" s="179"/>
      <c r="AQ96" s="179"/>
      <c r="AR96" s="179"/>
      <c r="AS96" s="179"/>
      <c r="AT96" s="179"/>
      <c r="AU96" s="390"/>
      <c r="AV96" s="389"/>
      <c r="AW96" s="179"/>
      <c r="AX96" s="179"/>
      <c r="AY96" s="179"/>
      <c r="AZ96" s="179"/>
      <c r="BA96" s="179"/>
      <c r="BB96" s="179"/>
      <c r="BC96" s="179"/>
      <c r="BD96" s="179"/>
      <c r="BE96" s="179"/>
      <c r="BF96" s="179"/>
      <c r="BG96" s="390"/>
      <c r="BH96" s="333"/>
      <c r="BI96" s="12"/>
    </row>
    <row r="97" spans="34:61" x14ac:dyDescent="0.2">
      <c r="AH97" s="375" t="str">
        <f>AH91</f>
        <v>平均西向</v>
      </c>
      <c r="AI97" s="376"/>
      <c r="AJ97" s="596">
        <f>AVERAGE(AJ91:AU91)</f>
        <v>0.53033680555555562</v>
      </c>
      <c r="AK97" s="597"/>
      <c r="AL97" s="597"/>
      <c r="AM97" s="597"/>
      <c r="AN97" s="597"/>
      <c r="AO97" s="597"/>
      <c r="AP97" s="597"/>
      <c r="AQ97" s="597"/>
      <c r="AR97" s="597"/>
      <c r="AS97" s="597"/>
      <c r="AT97" s="597"/>
      <c r="AU97" s="598"/>
      <c r="AV97" s="596">
        <f>AVERAGE(AV91:BG91)</f>
        <v>0.17874247685185185</v>
      </c>
      <c r="AW97" s="597"/>
      <c r="AX97" s="597"/>
      <c r="AY97" s="597"/>
      <c r="AZ97" s="597"/>
      <c r="BA97" s="597"/>
      <c r="BB97" s="597"/>
      <c r="BC97" s="597"/>
      <c r="BD97" s="597"/>
      <c r="BE97" s="597"/>
      <c r="BF97" s="597"/>
      <c r="BG97" s="598"/>
      <c r="BH97" s="375">
        <f>SUM(AJ97,AV97)/SUM(AJ97)</f>
        <v>1.3370357760944194</v>
      </c>
      <c r="BI97" s="380" t="str">
        <f t="shared" si="60"/>
        <v>平均西向</v>
      </c>
    </row>
    <row r="98" spans="34:61" x14ac:dyDescent="0.2">
      <c r="AH98" s="364" t="str">
        <f>AH95</f>
        <v>1日平均</v>
      </c>
      <c r="AI98" s="365"/>
      <c r="AJ98" s="605">
        <f>AVERAGE(AJ97:BG97)</f>
        <v>0.35453964120370374</v>
      </c>
      <c r="AK98" s="606"/>
      <c r="AL98" s="606"/>
      <c r="AM98" s="606"/>
      <c r="AN98" s="606"/>
      <c r="AO98" s="606"/>
      <c r="AP98" s="606"/>
      <c r="AQ98" s="606"/>
      <c r="AR98" s="606"/>
      <c r="AS98" s="606"/>
      <c r="AT98" s="606"/>
      <c r="AU98" s="606"/>
      <c r="AV98" s="606"/>
      <c r="AW98" s="606"/>
      <c r="AX98" s="606"/>
      <c r="AY98" s="606"/>
      <c r="AZ98" s="606"/>
      <c r="BA98" s="606"/>
      <c r="BB98" s="606"/>
      <c r="BC98" s="606"/>
      <c r="BD98" s="606"/>
      <c r="BE98" s="606"/>
      <c r="BF98" s="606"/>
      <c r="BG98" s="607"/>
      <c r="BH98" s="386"/>
      <c r="BI98" s="381"/>
    </row>
    <row r="99" spans="34:61" x14ac:dyDescent="0.2">
      <c r="AH99" s="333"/>
      <c r="AI99" s="12"/>
      <c r="AJ99" s="389"/>
      <c r="AK99" s="179"/>
      <c r="AL99" s="179"/>
      <c r="AM99" s="179"/>
      <c r="AN99" s="179"/>
      <c r="AO99" s="179"/>
      <c r="AP99" s="179"/>
      <c r="AQ99" s="179"/>
      <c r="AR99" s="179"/>
      <c r="AS99" s="179"/>
      <c r="AT99" s="179"/>
      <c r="AU99" s="390"/>
      <c r="AV99" s="389"/>
      <c r="AW99" s="179"/>
      <c r="AX99" s="179"/>
      <c r="AY99" s="179"/>
      <c r="AZ99" s="179"/>
      <c r="BA99" s="179"/>
      <c r="BB99" s="179"/>
      <c r="BC99" s="179"/>
      <c r="BD99" s="179"/>
      <c r="BE99" s="179"/>
      <c r="BF99" s="179"/>
      <c r="BG99" s="390"/>
      <c r="BH99" s="333"/>
      <c r="BI99" s="12"/>
    </row>
    <row r="100" spans="34:61" x14ac:dyDescent="0.2">
      <c r="AH100" s="22" t="s">
        <v>267</v>
      </c>
      <c r="AI100" s="377"/>
      <c r="AJ100" s="593">
        <f>AVERAGE(AJ92:AU92)</f>
        <v>0.56843402777777785</v>
      </c>
      <c r="AK100" s="594"/>
      <c r="AL100" s="594"/>
      <c r="AM100" s="594"/>
      <c r="AN100" s="594"/>
      <c r="AO100" s="594"/>
      <c r="AP100" s="594"/>
      <c r="AQ100" s="594"/>
      <c r="AR100" s="594"/>
      <c r="AS100" s="594"/>
      <c r="AT100" s="594"/>
      <c r="AU100" s="595"/>
      <c r="AV100" s="593">
        <f>AVERAGE(AV92:BG92)</f>
        <v>0.18785018807870371</v>
      </c>
      <c r="AW100" s="594"/>
      <c r="AX100" s="594"/>
      <c r="AY100" s="594"/>
      <c r="AZ100" s="594"/>
      <c r="BA100" s="594"/>
      <c r="BB100" s="594"/>
      <c r="BC100" s="594"/>
      <c r="BD100" s="594"/>
      <c r="BE100" s="594"/>
      <c r="BF100" s="594"/>
      <c r="BG100" s="595"/>
      <c r="BH100" s="388">
        <f>SUM(AJ100,AV100)/SUM(AJ100)</f>
        <v>1.3304696392175546</v>
      </c>
      <c r="BI100" s="382" t="str">
        <f t="shared" si="60"/>
        <v>昼/夜間平均</v>
      </c>
    </row>
    <row r="101" spans="34:61" x14ac:dyDescent="0.2">
      <c r="AH101" s="366" t="str">
        <f>AH98</f>
        <v>1日平均</v>
      </c>
      <c r="AI101" s="367"/>
      <c r="AJ101" s="590">
        <f>AVERAGE(AJ92:BG92)</f>
        <v>0.37814210792824071</v>
      </c>
      <c r="AK101" s="591"/>
      <c r="AL101" s="591"/>
      <c r="AM101" s="591"/>
      <c r="AN101" s="591"/>
      <c r="AO101" s="591"/>
      <c r="AP101" s="591"/>
      <c r="AQ101" s="591"/>
      <c r="AR101" s="591"/>
      <c r="AS101" s="591"/>
      <c r="AT101" s="591"/>
      <c r="AU101" s="591"/>
      <c r="AV101" s="591"/>
      <c r="AW101" s="591"/>
      <c r="AX101" s="591"/>
      <c r="AY101" s="591"/>
      <c r="AZ101" s="591"/>
      <c r="BA101" s="591"/>
      <c r="BB101" s="591"/>
      <c r="BC101" s="591"/>
      <c r="BD101" s="591"/>
      <c r="BE101" s="591"/>
      <c r="BF101" s="591"/>
      <c r="BG101" s="592"/>
      <c r="BH101" s="366"/>
      <c r="BI101" s="383"/>
    </row>
    <row r="102" spans="34:61" x14ac:dyDescent="0.2">
      <c r="AH102" s="10"/>
      <c r="AI102" s="12"/>
      <c r="AJ102" s="331"/>
      <c r="AU102" s="12"/>
      <c r="AV102" s="333"/>
      <c r="BG102" s="12"/>
      <c r="BH102" s="333"/>
      <c r="BI102" s="12"/>
    </row>
    <row r="103" spans="34:61" x14ac:dyDescent="0.2">
      <c r="AH103" s="333"/>
      <c r="AI103" s="12"/>
      <c r="AJ103" s="331"/>
      <c r="AU103" s="12"/>
      <c r="AV103" s="333"/>
      <c r="BG103" s="12"/>
      <c r="BH103" s="333"/>
      <c r="BI103" s="12"/>
    </row>
    <row r="104" spans="34:61" x14ac:dyDescent="0.2">
      <c r="AH104" s="333"/>
      <c r="AI104" s="12"/>
      <c r="AJ104" s="331"/>
      <c r="AU104" s="12"/>
      <c r="AV104" s="333"/>
      <c r="BG104" s="12"/>
      <c r="BH104" s="333"/>
      <c r="BI104" s="12"/>
    </row>
    <row r="105" spans="34:61" x14ac:dyDescent="0.2">
      <c r="AH105" s="333"/>
      <c r="AI105" s="12"/>
      <c r="AJ105" s="331"/>
      <c r="AU105" s="12"/>
      <c r="AV105" s="333"/>
      <c r="BG105" s="12"/>
      <c r="BH105" s="333"/>
      <c r="BI105" s="12"/>
    </row>
    <row r="106" spans="34:61" x14ac:dyDescent="0.2">
      <c r="AH106" s="333"/>
      <c r="AI106" s="12"/>
      <c r="AJ106" s="331"/>
      <c r="AU106" s="12"/>
      <c r="AV106" s="333"/>
      <c r="BG106" s="12"/>
      <c r="BH106" s="333"/>
      <c r="BI106" s="12"/>
    </row>
    <row r="107" spans="34:61" x14ac:dyDescent="0.2">
      <c r="AH107" s="333"/>
      <c r="AI107" s="12"/>
      <c r="AJ107" s="331"/>
      <c r="AU107" s="12"/>
      <c r="AV107" s="333"/>
      <c r="BG107" s="12"/>
      <c r="BH107" s="333"/>
      <c r="BI107" s="12"/>
    </row>
    <row r="108" spans="34:61" x14ac:dyDescent="0.2">
      <c r="AH108" s="18"/>
      <c r="AI108" s="21"/>
      <c r="AJ108" s="18"/>
      <c r="AK108" s="20"/>
      <c r="AL108" s="20"/>
      <c r="AM108" s="20"/>
      <c r="AN108" s="20"/>
      <c r="AO108" s="20"/>
      <c r="AP108" s="20"/>
      <c r="AQ108" s="20"/>
      <c r="AR108" s="20"/>
      <c r="AS108" s="20"/>
      <c r="AT108" s="20"/>
      <c r="AU108" s="21"/>
      <c r="AV108" s="18"/>
      <c r="AW108" s="20"/>
      <c r="AX108" s="20"/>
      <c r="AY108" s="20"/>
      <c r="AZ108" s="20"/>
      <c r="BA108" s="20"/>
      <c r="BB108" s="20"/>
      <c r="BC108" s="20"/>
      <c r="BD108" s="20"/>
      <c r="BE108" s="20"/>
      <c r="BF108" s="20"/>
      <c r="BG108" s="21"/>
      <c r="BH108" s="18"/>
      <c r="BI108" s="21"/>
    </row>
  </sheetData>
  <mergeCells count="20">
    <mergeCell ref="BL89:BN89"/>
    <mergeCell ref="BK89:BK90"/>
    <mergeCell ref="BH89:BI89"/>
    <mergeCell ref="AJ101:BG101"/>
    <mergeCell ref="AJ100:AU100"/>
    <mergeCell ref="AV100:BG100"/>
    <mergeCell ref="AJ97:AU97"/>
    <mergeCell ref="AV97:BG97"/>
    <mergeCell ref="AJ94:AU94"/>
    <mergeCell ref="AV94:BG94"/>
    <mergeCell ref="AJ95:BG95"/>
    <mergeCell ref="AJ98:BG98"/>
    <mergeCell ref="B51:B62"/>
    <mergeCell ref="B63:B74"/>
    <mergeCell ref="B75:B86"/>
    <mergeCell ref="A1:B1"/>
    <mergeCell ref="B3:B14"/>
    <mergeCell ref="B15:B26"/>
    <mergeCell ref="B27:B38"/>
    <mergeCell ref="B39:B50"/>
  </mergeCells>
  <phoneticPr fontId="4"/>
  <hyperlinks>
    <hyperlink ref="B75:B86" location="_10_１１" display="南９西２２" xr:uid="{00000000-0004-0000-0B00-000000000000}"/>
    <hyperlink ref="B63:B74" location="_10_１１" display="南１０西２２" xr:uid="{00000000-0004-0000-0B00-000001000000}"/>
    <hyperlink ref="B51:B62" location="_７_９" display="南１９西１５" xr:uid="{00000000-0004-0000-0B00-000002000000}"/>
    <hyperlink ref="B39:B50" location="_７_９" display="_７_９" xr:uid="{00000000-0004-0000-0B00-000003000000}"/>
    <hyperlink ref="B27:B38" location="_４_６" display="南１９条１１　石山通り" xr:uid="{00000000-0004-0000-0B00-000004000000}"/>
    <hyperlink ref="B15:B26" location="_４_６" display="南１９西8/9" xr:uid="{00000000-0004-0000-0B00-000005000000}"/>
    <hyperlink ref="B3:B14" location="_４_６" display="山鼻１９条 市電通り" xr:uid="{00000000-0004-0000-0B00-000006000000}"/>
  </hyperlinks>
  <printOptions horizontalCentered="1" verticalCentered="1"/>
  <pageMargins left="0" right="0" top="0" bottom="0" header="0.31496062992125984" footer="0.31496062992125984"/>
  <pageSetup paperSize="9" scale="41" orientation="landscape" horizontalDpi="1200" verticalDpi="1200"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pageSetUpPr fitToPage="1"/>
  </sheetPr>
  <dimension ref="A1:R232"/>
  <sheetViews>
    <sheetView zoomScale="84" zoomScaleNormal="84" workbookViewId="0">
      <selection activeCell="A2" sqref="A2"/>
    </sheetView>
  </sheetViews>
  <sheetFormatPr defaultRowHeight="13.2" x14ac:dyDescent="0.2"/>
  <cols>
    <col min="1" max="1" width="15.77734375" customWidth="1"/>
    <col min="2" max="2" width="10.33203125" bestFit="1" customWidth="1"/>
    <col min="3" max="3" width="10.6640625" customWidth="1"/>
    <col min="4" max="5" width="11.6640625" customWidth="1"/>
    <col min="6" max="6" width="11.88671875" customWidth="1"/>
    <col min="7" max="7" width="11" bestFit="1" customWidth="1"/>
    <col min="8" max="8" width="13" customWidth="1"/>
    <col min="9" max="9" width="17" customWidth="1"/>
    <col min="10" max="10" width="10.33203125" customWidth="1"/>
    <col min="11" max="11" width="11" customWidth="1"/>
    <col min="12" max="13" width="10.33203125" customWidth="1"/>
    <col min="14" max="14" width="10.88671875" customWidth="1"/>
    <col min="15" max="15" width="26.77734375" customWidth="1"/>
    <col min="16" max="16" width="10.88671875" customWidth="1"/>
    <col min="17" max="17" width="11.6640625" customWidth="1"/>
    <col min="18" max="18" width="13.109375" customWidth="1"/>
  </cols>
  <sheetData>
    <row r="1" spans="1:18" ht="16.2" x14ac:dyDescent="0.2">
      <c r="A1" s="204" t="s">
        <v>236</v>
      </c>
      <c r="B1" s="40"/>
      <c r="C1" s="40"/>
      <c r="D1" s="40"/>
      <c r="E1" s="40"/>
      <c r="F1" s="40"/>
      <c r="G1" t="s">
        <v>194</v>
      </c>
    </row>
    <row r="2" spans="1:18" x14ac:dyDescent="0.2">
      <c r="A2" t="s">
        <v>195</v>
      </c>
      <c r="G2" s="42" t="s">
        <v>196</v>
      </c>
    </row>
    <row r="3" spans="1:18" ht="13.05" x14ac:dyDescent="0.2">
      <c r="A3" s="205" t="s">
        <v>197</v>
      </c>
      <c r="B3" s="206">
        <f>30/60*RIGHT(B5,2)</f>
        <v>2.5</v>
      </c>
      <c r="C3" s="206">
        <f t="shared" ref="C3:M3" si="0">30/60*RIGHT(C5,2)</f>
        <v>5</v>
      </c>
      <c r="D3" s="206">
        <f t="shared" si="0"/>
        <v>7.5</v>
      </c>
      <c r="E3" s="206">
        <f t="shared" si="0"/>
        <v>10</v>
      </c>
      <c r="F3" s="206">
        <f t="shared" si="0"/>
        <v>12.5</v>
      </c>
      <c r="G3" s="206">
        <f t="shared" si="0"/>
        <v>15</v>
      </c>
      <c r="H3" s="206">
        <f t="shared" si="0"/>
        <v>20</v>
      </c>
      <c r="I3" s="206">
        <f t="shared" si="0"/>
        <v>25</v>
      </c>
      <c r="J3" s="206">
        <f t="shared" si="0"/>
        <v>30</v>
      </c>
      <c r="K3" s="206">
        <f t="shared" si="0"/>
        <v>35</v>
      </c>
      <c r="L3" s="206">
        <f t="shared" si="0"/>
        <v>40</v>
      </c>
      <c r="M3" s="206">
        <f t="shared" si="0"/>
        <v>45</v>
      </c>
      <c r="N3" s="206">
        <f>30/60*RIGHT(N5,3)</f>
        <v>60</v>
      </c>
      <c r="O3" s="206"/>
      <c r="P3" s="206">
        <f>30/60*RIGHT(P5,3)</f>
        <v>75</v>
      </c>
    </row>
    <row r="4" spans="1:18" ht="13.5" thickBot="1" x14ac:dyDescent="0.25">
      <c r="A4" s="205" t="s">
        <v>198</v>
      </c>
      <c r="B4" s="207">
        <f>25/60*RIGHT(B5,2)</f>
        <v>2.0833333333333335</v>
      </c>
      <c r="C4" s="207">
        <f t="shared" ref="C4:M4" si="1">25/60*RIGHT(C5,2)</f>
        <v>4.166666666666667</v>
      </c>
      <c r="D4" s="207">
        <f t="shared" si="1"/>
        <v>6.25</v>
      </c>
      <c r="E4" s="207">
        <f t="shared" si="1"/>
        <v>8.3333333333333339</v>
      </c>
      <c r="F4" s="207">
        <f t="shared" si="1"/>
        <v>10.416666666666668</v>
      </c>
      <c r="G4" s="207">
        <f t="shared" si="1"/>
        <v>12.5</v>
      </c>
      <c r="H4" s="207">
        <f t="shared" si="1"/>
        <v>16.666666666666668</v>
      </c>
      <c r="I4" s="207">
        <f t="shared" si="1"/>
        <v>20.833333333333336</v>
      </c>
      <c r="J4" s="207">
        <f t="shared" si="1"/>
        <v>25</v>
      </c>
      <c r="K4" s="207">
        <f t="shared" si="1"/>
        <v>29.166666666666668</v>
      </c>
      <c r="L4" s="207">
        <f t="shared" si="1"/>
        <v>33.333333333333336</v>
      </c>
      <c r="M4" s="207">
        <f t="shared" si="1"/>
        <v>37.5</v>
      </c>
      <c r="N4" s="207">
        <f>25/60*RIGHT(N5,3)</f>
        <v>50</v>
      </c>
      <c r="O4" s="207"/>
      <c r="P4" s="207">
        <f>25/60*RIGHT(P5,3)</f>
        <v>62.5</v>
      </c>
    </row>
    <row r="5" spans="1:18" x14ac:dyDescent="0.2">
      <c r="A5" s="208" t="s">
        <v>199</v>
      </c>
      <c r="B5" s="209" t="s">
        <v>200</v>
      </c>
      <c r="C5" s="209" t="s">
        <v>201</v>
      </c>
      <c r="D5" s="209" t="s">
        <v>202</v>
      </c>
      <c r="E5" s="209" t="s">
        <v>203</v>
      </c>
      <c r="F5" s="209" t="s">
        <v>204</v>
      </c>
      <c r="G5" s="209" t="s">
        <v>205</v>
      </c>
      <c r="H5" s="209" t="s">
        <v>206</v>
      </c>
      <c r="I5" s="209" t="s">
        <v>207</v>
      </c>
      <c r="J5" s="209" t="s">
        <v>208</v>
      </c>
      <c r="K5" s="209" t="s">
        <v>209</v>
      </c>
      <c r="L5" s="209" t="s">
        <v>210</v>
      </c>
      <c r="M5" s="209" t="s">
        <v>211</v>
      </c>
      <c r="N5" s="209" t="s">
        <v>212</v>
      </c>
      <c r="O5" s="209"/>
      <c r="P5" s="209" t="s">
        <v>213</v>
      </c>
      <c r="Q5" s="210" t="s">
        <v>214</v>
      </c>
      <c r="R5" s="211" t="s">
        <v>215</v>
      </c>
    </row>
    <row r="6" spans="1:18" x14ac:dyDescent="0.2">
      <c r="A6" s="212" t="s">
        <v>216</v>
      </c>
      <c r="B6" s="213">
        <v>894226</v>
      </c>
      <c r="C6" s="213">
        <v>1441822</v>
      </c>
      <c r="D6" s="213">
        <v>1005590</v>
      </c>
      <c r="E6" s="213">
        <v>896864</v>
      </c>
      <c r="F6" s="213">
        <v>238462</v>
      </c>
      <c r="G6" s="213">
        <v>943506</v>
      </c>
      <c r="H6" s="214">
        <v>418156</v>
      </c>
      <c r="I6" s="214">
        <v>236626</v>
      </c>
      <c r="J6" s="214">
        <v>245896</v>
      </c>
      <c r="K6" s="214">
        <v>34294</v>
      </c>
      <c r="L6" s="214">
        <v>32286</v>
      </c>
      <c r="M6" s="214">
        <v>51904</v>
      </c>
      <c r="N6" s="214">
        <v>44852</v>
      </c>
      <c r="O6" s="214"/>
      <c r="P6" s="214">
        <v>19774</v>
      </c>
      <c r="Q6" s="215">
        <v>36186</v>
      </c>
      <c r="R6" s="216">
        <f>SUM(B6:Q6)</f>
        <v>6540444</v>
      </c>
    </row>
    <row r="7" spans="1:18" ht="13.8" thickBot="1" x14ac:dyDescent="0.25">
      <c r="A7" s="217" t="s">
        <v>217</v>
      </c>
      <c r="B7" s="218">
        <v>447113</v>
      </c>
      <c r="C7" s="213">
        <v>720911</v>
      </c>
      <c r="D7" s="213">
        <v>502795</v>
      </c>
      <c r="E7" s="213">
        <v>448432</v>
      </c>
      <c r="F7" s="213">
        <v>119231</v>
      </c>
      <c r="G7" s="213">
        <v>471753</v>
      </c>
      <c r="H7" s="219">
        <v>209078</v>
      </c>
      <c r="I7" s="219">
        <v>118313</v>
      </c>
      <c r="J7" s="219">
        <v>122948</v>
      </c>
      <c r="K7" s="219">
        <v>17147</v>
      </c>
      <c r="L7" s="219">
        <v>16143</v>
      </c>
      <c r="M7" s="219">
        <v>25952</v>
      </c>
      <c r="N7" s="219">
        <v>22426</v>
      </c>
      <c r="O7" s="219"/>
      <c r="P7" s="219">
        <v>9887</v>
      </c>
      <c r="Q7" s="220">
        <v>18093</v>
      </c>
      <c r="R7" s="221">
        <f>SUM(B7:Q7)</f>
        <v>3270222</v>
      </c>
    </row>
    <row r="8" spans="1:18" ht="13.5" thickBot="1" x14ac:dyDescent="0.25">
      <c r="A8" s="222" t="s">
        <v>218</v>
      </c>
      <c r="B8" s="223">
        <f t="shared" ref="B8:G8" si="2">(B6)/2</f>
        <v>447113</v>
      </c>
      <c r="C8" s="223">
        <f t="shared" si="2"/>
        <v>720911</v>
      </c>
      <c r="D8" s="223">
        <f t="shared" si="2"/>
        <v>502795</v>
      </c>
      <c r="E8" s="223">
        <f t="shared" si="2"/>
        <v>448432</v>
      </c>
      <c r="F8" s="223">
        <f t="shared" si="2"/>
        <v>119231</v>
      </c>
      <c r="G8" s="223">
        <f t="shared" si="2"/>
        <v>471753</v>
      </c>
      <c r="H8" s="223">
        <f>(H6)/2</f>
        <v>209078</v>
      </c>
      <c r="I8" s="223">
        <f t="shared" ref="I8:Q8" si="3">(I6)/2</f>
        <v>118313</v>
      </c>
      <c r="J8" s="223">
        <f t="shared" si="3"/>
        <v>122948</v>
      </c>
      <c r="K8" s="223">
        <f t="shared" si="3"/>
        <v>17147</v>
      </c>
      <c r="L8" s="223">
        <f t="shared" si="3"/>
        <v>16143</v>
      </c>
      <c r="M8" s="223">
        <f t="shared" si="3"/>
        <v>25952</v>
      </c>
      <c r="N8" s="223">
        <f t="shared" si="3"/>
        <v>22426</v>
      </c>
      <c r="O8" s="223"/>
      <c r="P8" s="223">
        <f t="shared" si="3"/>
        <v>9887</v>
      </c>
      <c r="Q8" s="223">
        <f t="shared" si="3"/>
        <v>18093</v>
      </c>
      <c r="R8" s="224">
        <f>SUM(B8:Q8)</f>
        <v>3270222</v>
      </c>
    </row>
    <row r="9" spans="1:18" x14ac:dyDescent="0.2">
      <c r="A9" s="225" t="s">
        <v>219</v>
      </c>
      <c r="B9" s="226">
        <f>B7/$R7</f>
        <v>0.13672252220185663</v>
      </c>
      <c r="C9" s="227">
        <f t="shared" ref="C9:Q9" si="4">C7/$R7</f>
        <v>0.22044711337640074</v>
      </c>
      <c r="D9" s="227">
        <f t="shared" si="4"/>
        <v>0.15374950079841673</v>
      </c>
      <c r="E9" s="227">
        <f t="shared" si="4"/>
        <v>0.13712585873374958</v>
      </c>
      <c r="F9" s="227">
        <f t="shared" si="4"/>
        <v>3.645960427151429E-2</v>
      </c>
      <c r="G9" s="227">
        <f t="shared" si="4"/>
        <v>0.1442571788704253</v>
      </c>
      <c r="H9" s="227">
        <f t="shared" si="4"/>
        <v>6.3933885834050408E-2</v>
      </c>
      <c r="I9" s="227">
        <f t="shared" si="4"/>
        <v>3.6178889384268102E-2</v>
      </c>
      <c r="J9" s="227">
        <f t="shared" si="4"/>
        <v>3.7596224354187573E-2</v>
      </c>
      <c r="K9" s="228">
        <f t="shared" si="4"/>
        <v>5.2433749146082436E-3</v>
      </c>
      <c r="L9" s="228">
        <f t="shared" si="4"/>
        <v>4.9363621185350721E-3</v>
      </c>
      <c r="M9" s="228">
        <f t="shared" si="4"/>
        <v>7.9358526729989588E-3</v>
      </c>
      <c r="N9" s="228">
        <f>N7/$R7</f>
        <v>6.8576384110925802E-3</v>
      </c>
      <c r="O9" s="228"/>
      <c r="P9" s="228">
        <f t="shared" si="4"/>
        <v>3.0233421461906868E-3</v>
      </c>
      <c r="Q9" s="229">
        <f t="shared" si="4"/>
        <v>5.5326519117050773E-3</v>
      </c>
      <c r="R9" s="230">
        <f>R7/$R7</f>
        <v>1</v>
      </c>
    </row>
    <row r="10" spans="1:18" x14ac:dyDescent="0.2">
      <c r="A10" s="231" t="s">
        <v>220</v>
      </c>
      <c r="B10" s="232">
        <f>SUM($B7:B7)/$R7</f>
        <v>0.13672252220185663</v>
      </c>
      <c r="C10" s="233">
        <f>SUM($B7:C7)/$R7</f>
        <v>0.35716963557825737</v>
      </c>
      <c r="D10" s="233">
        <f>SUM($B7:D7)/$R7</f>
        <v>0.51091913637667408</v>
      </c>
      <c r="E10" s="233">
        <f>SUM($B7:E7)/$R7</f>
        <v>0.64804499511042368</v>
      </c>
      <c r="F10" s="233">
        <f>SUM($B7:F7)/$R7</f>
        <v>0.68450459938193797</v>
      </c>
      <c r="G10" s="233">
        <f>SUM($B7:G7)/$R7</f>
        <v>0.8287617782523633</v>
      </c>
      <c r="H10" s="233">
        <f>SUM($B7:H7)/$R7</f>
        <v>0.89269566408641365</v>
      </c>
      <c r="I10" s="233">
        <f>SUM($B7:I7)/$R7</f>
        <v>0.92887455347068182</v>
      </c>
      <c r="J10" s="233">
        <f>SUM($B7:J7)/$R7</f>
        <v>0.96647077782486934</v>
      </c>
      <c r="K10" s="233">
        <f>SUM($B7:K7)/$R7</f>
        <v>0.97171415273947759</v>
      </c>
      <c r="L10" s="233">
        <f>SUM($B7:L7)/$R7</f>
        <v>0.97665051485801269</v>
      </c>
      <c r="M10" s="233">
        <f>SUM($B7:M7)/$R7</f>
        <v>0.9845863675310117</v>
      </c>
      <c r="N10" s="233">
        <f>SUM($B7:N7)/$R7</f>
        <v>0.99144400594210425</v>
      </c>
      <c r="O10" s="233"/>
      <c r="P10" s="233">
        <f>SUM($B7:P7)/$R7</f>
        <v>0.99446734808829496</v>
      </c>
      <c r="Q10" s="234">
        <f>SUM($B7:Q7)/$R7</f>
        <v>1</v>
      </c>
      <c r="R10" s="230"/>
    </row>
    <row r="11" spans="1:18" x14ac:dyDescent="0.2">
      <c r="A11" s="231" t="s">
        <v>220</v>
      </c>
      <c r="B11" s="235">
        <f>SUM($B7:B7)</f>
        <v>447113</v>
      </c>
      <c r="C11" s="236">
        <f>SUM($B7:C7)</f>
        <v>1168024</v>
      </c>
      <c r="D11" s="236">
        <f>SUM($B7:D7)</f>
        <v>1670819</v>
      </c>
      <c r="E11" s="236">
        <f>SUM($B7:E7)</f>
        <v>2119251</v>
      </c>
      <c r="F11" s="236">
        <f>SUM($B7:F7)</f>
        <v>2238482</v>
      </c>
      <c r="G11" s="236">
        <f>SUM($B7:G7)</f>
        <v>2710235</v>
      </c>
      <c r="H11" s="236">
        <f>SUM($B7:H7)</f>
        <v>2919313</v>
      </c>
      <c r="I11" s="236">
        <f>SUM($B7:I7)</f>
        <v>3037626</v>
      </c>
      <c r="J11" s="236">
        <f>SUM($B7:J7)</f>
        <v>3160574</v>
      </c>
      <c r="K11" s="236">
        <f>SUM($B7:K7)</f>
        <v>3177721</v>
      </c>
      <c r="L11" s="236">
        <f>SUM($B7:L7)</f>
        <v>3193864</v>
      </c>
      <c r="M11" s="236">
        <f>SUM($B7:M7)</f>
        <v>3219816</v>
      </c>
      <c r="N11" s="236">
        <f>SUM($B7:N7)</f>
        <v>3242242</v>
      </c>
      <c r="O11" s="236"/>
      <c r="P11" s="236">
        <f>SUM($B7:P7)</f>
        <v>3252129</v>
      </c>
      <c r="Q11" s="237">
        <f>SUM($B7:Q7)</f>
        <v>3270222</v>
      </c>
      <c r="R11" s="230"/>
    </row>
    <row r="12" spans="1:18" ht="13.5" thickBot="1" x14ac:dyDescent="0.25">
      <c r="A12" s="238"/>
      <c r="B12" s="239">
        <f>(B7+C7)/$R7</f>
        <v>0.35716963557825737</v>
      </c>
      <c r="C12" s="240">
        <f>(B7+C7)</f>
        <v>1168024</v>
      </c>
      <c r="D12" s="241">
        <f>(D7+E7)/$R7</f>
        <v>0.29087535953216631</v>
      </c>
      <c r="E12" s="240">
        <f>(D7+E7)</f>
        <v>951227</v>
      </c>
      <c r="F12" s="241">
        <f>(F7+G7)/$R7</f>
        <v>0.18071678314193959</v>
      </c>
      <c r="G12" s="240">
        <f>(F7+G7)</f>
        <v>590984</v>
      </c>
      <c r="H12" s="242">
        <f t="shared" ref="H12:Q12" si="5">(H7)/$R7</f>
        <v>6.3933885834050408E-2</v>
      </c>
      <c r="I12" s="242">
        <f t="shared" si="5"/>
        <v>3.6178889384268102E-2</v>
      </c>
      <c r="J12" s="242">
        <f t="shared" si="5"/>
        <v>3.7596224354187573E-2</v>
      </c>
      <c r="K12" s="242">
        <f t="shared" si="5"/>
        <v>5.2433749146082436E-3</v>
      </c>
      <c r="L12" s="242">
        <f t="shared" si="5"/>
        <v>4.9363621185350721E-3</v>
      </c>
      <c r="M12" s="242">
        <f t="shared" si="5"/>
        <v>7.9358526729989588E-3</v>
      </c>
      <c r="N12" s="242">
        <f t="shared" si="5"/>
        <v>6.8576384110925802E-3</v>
      </c>
      <c r="O12" s="242"/>
      <c r="P12" s="242">
        <f t="shared" si="5"/>
        <v>3.0233421461906868E-3</v>
      </c>
      <c r="Q12" s="241">
        <f t="shared" si="5"/>
        <v>5.5326519117050773E-3</v>
      </c>
      <c r="R12" s="243">
        <f>SUM(B12:Q12)-C12-E12-G12</f>
        <v>1</v>
      </c>
    </row>
    <row r="13" spans="1:18" ht="13.05" x14ac:dyDescent="0.2">
      <c r="A13" s="238"/>
      <c r="B13" s="244">
        <f>SUM(B7:D7)/$R7</f>
        <v>0.51091913637667408</v>
      </c>
      <c r="C13" s="245"/>
      <c r="D13" s="246">
        <f>SUM(B7:D7)</f>
        <v>1670819</v>
      </c>
      <c r="E13" s="247">
        <f>SUM(E7:G7)/$R7</f>
        <v>0.31784264187568917</v>
      </c>
      <c r="F13" s="245"/>
      <c r="G13" s="248">
        <f>SUM(E7:G7)</f>
        <v>1039416</v>
      </c>
      <c r="Q13" s="76"/>
    </row>
    <row r="14" spans="1:18" ht="13.5" thickBot="1" x14ac:dyDescent="0.25">
      <c r="A14" s="249"/>
      <c r="B14" s="250">
        <f>SUM(B7:G7)/$R7</f>
        <v>0.8287617782523633</v>
      </c>
      <c r="C14" s="251"/>
      <c r="D14" s="251"/>
      <c r="E14" s="251"/>
      <c r="F14" s="251"/>
      <c r="G14" s="252">
        <f>SUM(B7:G7)</f>
        <v>2710235</v>
      </c>
      <c r="H14" s="128"/>
      <c r="I14" s="128"/>
      <c r="J14" s="128"/>
      <c r="K14" s="128"/>
      <c r="L14" s="128"/>
      <c r="M14" s="128"/>
      <c r="N14" s="128"/>
      <c r="O14" s="128"/>
      <c r="P14" s="128"/>
      <c r="Q14" s="174"/>
    </row>
    <row r="15" spans="1:18" ht="13.5" thickBot="1" x14ac:dyDescent="0.25"/>
    <row r="16" spans="1:18" x14ac:dyDescent="0.2">
      <c r="A16" s="225" t="s">
        <v>221</v>
      </c>
      <c r="B16" s="253">
        <f>$A$17*B9</f>
        <v>156489.54999999999</v>
      </c>
      <c r="C16" s="254">
        <f t="shared" ref="C16:Q16" si="6">$A$17*C9</f>
        <v>252318.84999999998</v>
      </c>
      <c r="D16" s="254">
        <f t="shared" si="6"/>
        <v>175978.24999999997</v>
      </c>
      <c r="E16" s="254">
        <f t="shared" si="6"/>
        <v>156951.20000000001</v>
      </c>
      <c r="F16" s="254">
        <f t="shared" si="6"/>
        <v>41730.85</v>
      </c>
      <c r="G16" s="254">
        <f t="shared" si="6"/>
        <v>165113.54999999999</v>
      </c>
      <c r="H16" s="254">
        <f t="shared" si="6"/>
        <v>73177.299999999988</v>
      </c>
      <c r="I16" s="254">
        <f t="shared" si="6"/>
        <v>41409.549999999996</v>
      </c>
      <c r="J16" s="254">
        <f t="shared" si="6"/>
        <v>43031.799999999996</v>
      </c>
      <c r="K16" s="254">
        <f t="shared" si="6"/>
        <v>6001.45</v>
      </c>
      <c r="L16" s="254">
        <f t="shared" si="6"/>
        <v>5650.05</v>
      </c>
      <c r="M16" s="254">
        <f t="shared" si="6"/>
        <v>9083.2000000000007</v>
      </c>
      <c r="N16" s="254">
        <f t="shared" si="6"/>
        <v>7849.0999999999995</v>
      </c>
      <c r="O16" s="254"/>
      <c r="P16" s="254">
        <f t="shared" si="6"/>
        <v>3460.45</v>
      </c>
      <c r="Q16" s="255">
        <f t="shared" si="6"/>
        <v>6332.55</v>
      </c>
    </row>
    <row r="17" spans="1:17" ht="13.05" x14ac:dyDescent="0.2">
      <c r="A17" s="256">
        <f>R7*0.35</f>
        <v>1144577.7</v>
      </c>
      <c r="B17" s="257">
        <f>$A$17*B12</f>
        <v>408808.39999999997</v>
      </c>
      <c r="C17" s="258"/>
      <c r="D17" s="259">
        <f>$A$17*D12</f>
        <v>332929.44999999995</v>
      </c>
      <c r="E17" s="258"/>
      <c r="F17" s="259">
        <f>$A$17*F12</f>
        <v>206844.4</v>
      </c>
      <c r="G17" s="258"/>
      <c r="H17" s="260"/>
      <c r="I17" s="260"/>
      <c r="J17" s="260"/>
      <c r="K17" s="260"/>
      <c r="L17" s="260"/>
      <c r="M17" s="260"/>
      <c r="N17" s="260"/>
      <c r="O17" s="260"/>
      <c r="P17" s="260"/>
      <c r="Q17" s="261"/>
    </row>
    <row r="18" spans="1:17" ht="13.05" x14ac:dyDescent="0.2">
      <c r="A18" s="262"/>
      <c r="B18" s="263">
        <f>$A$17*B13</f>
        <v>584786.64999999991</v>
      </c>
      <c r="C18" s="264"/>
      <c r="D18" s="265"/>
      <c r="E18" s="266">
        <f>$A$17*E13</f>
        <v>363795.6</v>
      </c>
      <c r="F18" s="264"/>
      <c r="G18" s="265"/>
      <c r="Q18" s="76"/>
    </row>
    <row r="19" spans="1:17" ht="13.5" thickBot="1" x14ac:dyDescent="0.25">
      <c r="A19" s="267"/>
      <c r="B19" s="268">
        <f>$A$17*B14</f>
        <v>948582.25</v>
      </c>
      <c r="C19" s="251"/>
      <c r="D19" s="251"/>
      <c r="E19" s="251"/>
      <c r="F19" s="251"/>
      <c r="G19" s="251"/>
      <c r="H19" s="128"/>
      <c r="I19" s="128"/>
      <c r="J19" s="128"/>
      <c r="K19" s="128"/>
      <c r="L19" s="128"/>
      <c r="M19" s="128"/>
      <c r="N19" s="128"/>
      <c r="O19" s="128"/>
      <c r="P19" s="128"/>
      <c r="Q19" s="174"/>
    </row>
    <row r="20" spans="1:17" ht="13.5" thickBot="1" x14ac:dyDescent="0.25">
      <c r="A20" s="269"/>
    </row>
    <row r="21" spans="1:17" x14ac:dyDescent="0.2">
      <c r="A21" s="270" t="s">
        <v>221</v>
      </c>
      <c r="B21" s="271">
        <f>$A$22*B9</f>
        <v>15528.260459075867</v>
      </c>
      <c r="C21" s="272">
        <f t="shared" ref="C21:Q21" si="7">$A$22*C9</f>
        <v>25037.280901724713</v>
      </c>
      <c r="D21" s="272">
        <f t="shared" si="7"/>
        <v>17462.099553180182</v>
      </c>
      <c r="E21" s="272">
        <f t="shared" si="7"/>
        <v>15574.069405685608</v>
      </c>
      <c r="F21" s="272">
        <f t="shared" si="7"/>
        <v>4140.8995551372354</v>
      </c>
      <c r="G21" s="272">
        <f t="shared" si="7"/>
        <v>16384.009090208554</v>
      </c>
      <c r="H21" s="254">
        <f t="shared" si="7"/>
        <v>7261.2910836022747</v>
      </c>
      <c r="I21" s="254">
        <f t="shared" si="7"/>
        <v>4109.0173618182498</v>
      </c>
      <c r="J21" s="254">
        <f t="shared" si="7"/>
        <v>4269.9911810268532</v>
      </c>
      <c r="K21" s="254">
        <f t="shared" si="7"/>
        <v>595.51630592663128</v>
      </c>
      <c r="L21" s="254">
        <f t="shared" si="7"/>
        <v>560.64732761262076</v>
      </c>
      <c r="M21" s="254">
        <f t="shared" si="7"/>
        <v>901.31446733585676</v>
      </c>
      <c r="N21" s="254">
        <f t="shared" si="7"/>
        <v>778.85628253983975</v>
      </c>
      <c r="O21" s="254"/>
      <c r="P21" s="254">
        <f t="shared" si="7"/>
        <v>343.37608425360725</v>
      </c>
      <c r="Q21" s="255">
        <f t="shared" si="7"/>
        <v>628.37094087190417</v>
      </c>
    </row>
    <row r="22" spans="1:17" x14ac:dyDescent="0.2">
      <c r="A22" s="273">
        <f>324500*0.35</f>
        <v>113575</v>
      </c>
      <c r="B22" s="274">
        <f>C22/$A22</f>
        <v>0.35716963557825737</v>
      </c>
      <c r="C22" s="275">
        <f>$A$22*B12</f>
        <v>40565.541360800584</v>
      </c>
      <c r="D22" s="276">
        <f>E22/$A22</f>
        <v>0.29087535953216631</v>
      </c>
      <c r="E22" s="277">
        <f>$A$22*D12</f>
        <v>33036.16895886579</v>
      </c>
      <c r="F22" s="278">
        <f>G22/$A22</f>
        <v>0.18071678314193959</v>
      </c>
      <c r="G22" s="279">
        <f>$A$22*F12</f>
        <v>20524.908645345789</v>
      </c>
      <c r="H22" s="280" t="s">
        <v>222</v>
      </c>
      <c r="I22" s="281">
        <f>A22-C22-E22-G22</f>
        <v>19448.381034987829</v>
      </c>
      <c r="J22" s="282">
        <f>I22/A22</f>
        <v>0.17123822174763662</v>
      </c>
      <c r="K22" s="283"/>
      <c r="L22" s="283"/>
      <c r="M22" s="283"/>
      <c r="N22" s="283"/>
      <c r="O22" s="283"/>
      <c r="P22" s="283"/>
      <c r="Q22" s="283"/>
    </row>
    <row r="23" spans="1:17" x14ac:dyDescent="0.2">
      <c r="A23" s="284" t="str">
        <f>"("&amp;324&amp;","&amp;500&amp;"）"</f>
        <v>(324,500）</v>
      </c>
      <c r="B23" s="285">
        <f>D23/$A22</f>
        <v>0.51091913637667408</v>
      </c>
      <c r="C23" s="286"/>
      <c r="D23" s="287">
        <f>$A$22*B13</f>
        <v>58027.640913980758</v>
      </c>
      <c r="E23" s="288">
        <f>G23/$A22</f>
        <v>0.31784264187568911</v>
      </c>
      <c r="F23" s="286"/>
      <c r="G23" s="289">
        <f>$A$22*E13</f>
        <v>36098.978051031394</v>
      </c>
      <c r="H23" s="290" t="s">
        <v>222</v>
      </c>
      <c r="I23" s="291">
        <f>A22-D23-G23</f>
        <v>19448.381034987848</v>
      </c>
      <c r="J23" s="292">
        <f>I23/A22</f>
        <v>0.17123822174763678</v>
      </c>
      <c r="K23" s="11" t="s">
        <v>223</v>
      </c>
    </row>
    <row r="24" spans="1:17" x14ac:dyDescent="0.2">
      <c r="A24" s="284"/>
      <c r="B24" s="285">
        <f>E24/A22</f>
        <v>0.64804499511042368</v>
      </c>
      <c r="C24" s="286"/>
      <c r="D24" s="293"/>
      <c r="E24" s="287">
        <f>SUM(B21:E21)</f>
        <v>73601.710319666367</v>
      </c>
      <c r="F24" s="290" t="s">
        <v>222</v>
      </c>
      <c r="G24" s="294">
        <f>A22-E24</f>
        <v>39973.289680333633</v>
      </c>
      <c r="H24" s="292">
        <f>G24/A22</f>
        <v>0.35195500488957637</v>
      </c>
      <c r="K24" t="s">
        <v>224</v>
      </c>
    </row>
    <row r="25" spans="1:17" x14ac:dyDescent="0.2">
      <c r="A25" s="284"/>
      <c r="B25" s="295">
        <f>F25/A22</f>
        <v>0.68450459938193797</v>
      </c>
      <c r="C25" s="296"/>
      <c r="D25" s="297"/>
      <c r="E25" s="298"/>
      <c r="F25" s="299">
        <f>SUM(B21:F21)</f>
        <v>77742.609874803602</v>
      </c>
      <c r="G25" s="290" t="s">
        <v>222</v>
      </c>
      <c r="H25" s="300">
        <f>A22-F25</f>
        <v>35832.390125196398</v>
      </c>
      <c r="I25" s="292">
        <f>H25/A22</f>
        <v>0.31549540061806208</v>
      </c>
      <c r="K25" t="s">
        <v>225</v>
      </c>
    </row>
    <row r="26" spans="1:17" ht="13.8" thickBot="1" x14ac:dyDescent="0.25">
      <c r="A26" s="301"/>
      <c r="B26" s="302">
        <f>G26/A22</f>
        <v>0.8287617782523633</v>
      </c>
      <c r="C26" s="303"/>
      <c r="D26" s="303"/>
      <c r="E26" s="303"/>
      <c r="F26" s="303"/>
      <c r="G26" s="304">
        <f>$A$22*B14</f>
        <v>94126.618965012167</v>
      </c>
      <c r="H26" s="290" t="s">
        <v>222</v>
      </c>
      <c r="I26" s="300">
        <f>A22-G26</f>
        <v>19448.381034987833</v>
      </c>
      <c r="J26" s="292">
        <f>I26/A22</f>
        <v>0.17123822174763664</v>
      </c>
      <c r="K26" t="s">
        <v>226</v>
      </c>
    </row>
    <row r="27" spans="1:17" x14ac:dyDescent="0.2">
      <c r="K27" t="s">
        <v>227</v>
      </c>
    </row>
    <row r="28" spans="1:17" ht="13.8" thickBot="1" x14ac:dyDescent="0.25">
      <c r="K28" t="s">
        <v>228</v>
      </c>
    </row>
    <row r="29" spans="1:17" ht="13.8" thickBot="1" x14ac:dyDescent="0.25">
      <c r="A29" s="305" t="s">
        <v>229</v>
      </c>
      <c r="B29" s="306"/>
      <c r="C29" s="307"/>
      <c r="D29" s="308" t="str">
        <f>"at  "</f>
        <v xml:space="preserve">at  </v>
      </c>
      <c r="E29" s="309">
        <f>D23</f>
        <v>58027.640913980758</v>
      </c>
      <c r="F29" s="310" t="s">
        <v>230</v>
      </c>
      <c r="G29" s="309">
        <f>E24</f>
        <v>73601.710319666367</v>
      </c>
      <c r="H29" s="311" t="s">
        <v>231</v>
      </c>
    </row>
    <row r="30" spans="1:17" ht="14.4" x14ac:dyDescent="0.2">
      <c r="A30" s="312" t="s">
        <v>232</v>
      </c>
      <c r="B30" s="312" t="s">
        <v>233</v>
      </c>
      <c r="C30" s="313"/>
      <c r="D30" s="314" t="s">
        <v>234</v>
      </c>
      <c r="E30" s="315">
        <f>E29/16</f>
        <v>3626.7275571237974</v>
      </c>
      <c r="F30" s="316" t="s">
        <v>235</v>
      </c>
      <c r="G30" s="315">
        <f>G29/16</f>
        <v>4600.1068949791479</v>
      </c>
      <c r="H30" s="317" t="s">
        <v>231</v>
      </c>
    </row>
    <row r="155" spans="14:18" x14ac:dyDescent="0.2">
      <c r="N155" t="s">
        <v>317</v>
      </c>
    </row>
    <row r="156" spans="14:18" x14ac:dyDescent="0.2">
      <c r="N156" t="s">
        <v>316</v>
      </c>
      <c r="O156" t="s">
        <v>315</v>
      </c>
      <c r="P156" t="s">
        <v>314</v>
      </c>
      <c r="Q156" t="s">
        <v>312</v>
      </c>
      <c r="R156" t="s">
        <v>313</v>
      </c>
    </row>
    <row r="157" spans="14:18" x14ac:dyDescent="0.2">
      <c r="N157" t="s">
        <v>321</v>
      </c>
      <c r="O157" t="s">
        <v>318</v>
      </c>
      <c r="P157">
        <v>6</v>
      </c>
      <c r="Q157">
        <v>11.5</v>
      </c>
    </row>
    <row r="175" spans="14:18" x14ac:dyDescent="0.2">
      <c r="N175" t="s">
        <v>319</v>
      </c>
    </row>
    <row r="176" spans="14:18" x14ac:dyDescent="0.2">
      <c r="N176" t="s">
        <v>316</v>
      </c>
      <c r="O176" t="s">
        <v>315</v>
      </c>
      <c r="P176" t="s">
        <v>314</v>
      </c>
      <c r="Q176" t="s">
        <v>312</v>
      </c>
      <c r="R176" t="s">
        <v>313</v>
      </c>
    </row>
    <row r="177" spans="14:18" x14ac:dyDescent="0.2">
      <c r="N177" t="s">
        <v>320</v>
      </c>
      <c r="O177" t="s">
        <v>322</v>
      </c>
      <c r="P177">
        <v>6</v>
      </c>
      <c r="Q177">
        <v>8.1</v>
      </c>
      <c r="R177">
        <v>12.9</v>
      </c>
    </row>
    <row r="178" spans="14:18" x14ac:dyDescent="0.2">
      <c r="N178" t="s">
        <v>320</v>
      </c>
      <c r="O178" t="s">
        <v>323</v>
      </c>
      <c r="P178">
        <v>6</v>
      </c>
      <c r="Q178">
        <v>8.1</v>
      </c>
      <c r="R178">
        <v>8.4</v>
      </c>
    </row>
    <row r="194" spans="8:14" x14ac:dyDescent="0.2">
      <c r="H194" t="s">
        <v>324</v>
      </c>
    </row>
    <row r="195" spans="8:14" x14ac:dyDescent="0.2">
      <c r="H195" t="s">
        <v>325</v>
      </c>
      <c r="K195" s="133" t="s">
        <v>329</v>
      </c>
      <c r="L195" s="608" t="s">
        <v>355</v>
      </c>
      <c r="M195" s="609"/>
    </row>
    <row r="196" spans="8:14" x14ac:dyDescent="0.2">
      <c r="J196" s="33"/>
      <c r="L196" s="133" t="s">
        <v>350</v>
      </c>
      <c r="M196" s="133" t="s">
        <v>351</v>
      </c>
      <c r="N196" s="133" t="s">
        <v>349</v>
      </c>
    </row>
    <row r="197" spans="8:14" x14ac:dyDescent="0.2">
      <c r="H197" s="33">
        <v>1</v>
      </c>
      <c r="I197" t="s">
        <v>326</v>
      </c>
      <c r="J197" s="33" t="s">
        <v>327</v>
      </c>
      <c r="K197" s="33">
        <v>1.64</v>
      </c>
      <c r="L197" s="33">
        <v>14.84</v>
      </c>
      <c r="M197" s="33">
        <v>14.39</v>
      </c>
      <c r="N197" s="33">
        <f>M197-L197</f>
        <v>-0.44999999999999929</v>
      </c>
    </row>
    <row r="198" spans="8:14" x14ac:dyDescent="0.2">
      <c r="H198" s="33">
        <v>2</v>
      </c>
      <c r="J198" s="33" t="s">
        <v>328</v>
      </c>
      <c r="K198" s="33">
        <v>1.64</v>
      </c>
      <c r="L198" s="33">
        <v>10.76</v>
      </c>
      <c r="M198" s="33">
        <v>12.48</v>
      </c>
      <c r="N198" s="33">
        <f t="shared" ref="N198:N229" si="8">M198-L198</f>
        <v>1.7200000000000006</v>
      </c>
    </row>
    <row r="199" spans="8:14" x14ac:dyDescent="0.2">
      <c r="H199" s="33">
        <v>3</v>
      </c>
      <c r="I199" t="s">
        <v>330</v>
      </c>
      <c r="J199" s="33" t="s">
        <v>327</v>
      </c>
      <c r="K199" s="33">
        <v>1.64</v>
      </c>
      <c r="L199" s="33">
        <v>11.51</v>
      </c>
      <c r="M199" s="33">
        <v>11.86</v>
      </c>
      <c r="N199" s="33">
        <f t="shared" si="8"/>
        <v>0.34999999999999964</v>
      </c>
    </row>
    <row r="200" spans="8:14" x14ac:dyDescent="0.2">
      <c r="H200" s="33">
        <v>4</v>
      </c>
      <c r="J200" s="33" t="s">
        <v>328</v>
      </c>
      <c r="K200" s="33">
        <v>0.39</v>
      </c>
      <c r="L200" s="33">
        <v>12.75</v>
      </c>
      <c r="M200" s="33">
        <v>14.89</v>
      </c>
      <c r="N200" s="33">
        <f t="shared" si="8"/>
        <v>2.1400000000000006</v>
      </c>
    </row>
    <row r="201" spans="8:14" x14ac:dyDescent="0.2">
      <c r="H201" s="33">
        <v>5</v>
      </c>
      <c r="I201" t="s">
        <v>331</v>
      </c>
      <c r="J201" s="33" t="s">
        <v>328</v>
      </c>
      <c r="K201" s="33">
        <v>1.25</v>
      </c>
      <c r="L201" s="33">
        <v>9.43</v>
      </c>
      <c r="M201" s="33">
        <v>11.34</v>
      </c>
      <c r="N201" s="33">
        <f t="shared" si="8"/>
        <v>1.9100000000000001</v>
      </c>
    </row>
    <row r="202" spans="8:14" x14ac:dyDescent="0.2">
      <c r="H202" s="33">
        <v>6</v>
      </c>
      <c r="I202" t="s">
        <v>332</v>
      </c>
      <c r="J202" s="33" t="s">
        <v>327</v>
      </c>
      <c r="K202" s="33">
        <v>1.25</v>
      </c>
      <c r="L202" s="33">
        <v>12.39</v>
      </c>
      <c r="M202" s="33">
        <v>11.76</v>
      </c>
      <c r="N202" s="33">
        <f t="shared" si="8"/>
        <v>-0.63000000000000078</v>
      </c>
    </row>
    <row r="203" spans="8:14" x14ac:dyDescent="0.2">
      <c r="H203" s="33">
        <v>7</v>
      </c>
      <c r="J203" s="33" t="s">
        <v>328</v>
      </c>
      <c r="K203" s="33">
        <v>1.25</v>
      </c>
      <c r="L203" s="33">
        <v>10.27</v>
      </c>
      <c r="M203" s="33">
        <v>9.34</v>
      </c>
      <c r="N203" s="33">
        <f t="shared" si="8"/>
        <v>-0.92999999999999972</v>
      </c>
    </row>
    <row r="204" spans="8:14" x14ac:dyDescent="0.2">
      <c r="H204" s="33">
        <v>8</v>
      </c>
      <c r="I204" t="s">
        <v>333</v>
      </c>
      <c r="J204" s="33" t="s">
        <v>327</v>
      </c>
      <c r="K204" s="33">
        <v>1.64</v>
      </c>
      <c r="L204" s="33">
        <v>14.54</v>
      </c>
      <c r="M204" s="33">
        <v>13.83</v>
      </c>
      <c r="N204" s="33">
        <f t="shared" si="8"/>
        <v>-0.70999999999999908</v>
      </c>
    </row>
    <row r="205" spans="8:14" x14ac:dyDescent="0.2">
      <c r="H205" s="33">
        <v>9</v>
      </c>
      <c r="J205" s="33" t="s">
        <v>328</v>
      </c>
      <c r="K205" s="33">
        <v>0.39</v>
      </c>
      <c r="L205" s="33">
        <v>16.46</v>
      </c>
      <c r="M205" s="33">
        <v>18.57</v>
      </c>
      <c r="N205" s="33">
        <f t="shared" si="8"/>
        <v>2.1099999999999994</v>
      </c>
    </row>
    <row r="206" spans="8:14" x14ac:dyDescent="0.2">
      <c r="H206" s="33">
        <v>10</v>
      </c>
      <c r="I206" t="s">
        <v>334</v>
      </c>
      <c r="J206" s="33" t="s">
        <v>335</v>
      </c>
      <c r="K206" s="33">
        <v>0.54</v>
      </c>
      <c r="L206" s="33">
        <v>16.55</v>
      </c>
      <c r="M206" s="33">
        <v>18.21</v>
      </c>
      <c r="N206" s="33">
        <f t="shared" si="8"/>
        <v>1.6600000000000001</v>
      </c>
    </row>
    <row r="207" spans="8:14" x14ac:dyDescent="0.2">
      <c r="H207" s="33">
        <v>11</v>
      </c>
      <c r="J207" s="33" t="s">
        <v>336</v>
      </c>
      <c r="K207" s="33">
        <v>0.54</v>
      </c>
      <c r="L207" s="33">
        <v>19.739999999999998</v>
      </c>
      <c r="M207" s="33">
        <v>18.48</v>
      </c>
      <c r="N207" s="33">
        <f t="shared" si="8"/>
        <v>-1.259999999999998</v>
      </c>
    </row>
    <row r="208" spans="8:14" x14ac:dyDescent="0.2">
      <c r="H208" s="33">
        <v>12</v>
      </c>
      <c r="I208" t="s">
        <v>337</v>
      </c>
      <c r="J208" s="33" t="s">
        <v>335</v>
      </c>
      <c r="K208" s="33">
        <v>0.39</v>
      </c>
      <c r="L208" s="33">
        <v>15.41</v>
      </c>
      <c r="M208" s="33">
        <v>14.5</v>
      </c>
      <c r="N208" s="33">
        <f t="shared" si="8"/>
        <v>-0.91000000000000014</v>
      </c>
    </row>
    <row r="209" spans="8:14" x14ac:dyDescent="0.2">
      <c r="H209" s="33">
        <v>13</v>
      </c>
      <c r="J209" s="33" t="s">
        <v>336</v>
      </c>
      <c r="K209" s="33">
        <v>0.39</v>
      </c>
      <c r="L209" s="33">
        <v>14.89</v>
      </c>
      <c r="M209" s="33">
        <v>14.95</v>
      </c>
      <c r="N209" s="33">
        <f t="shared" si="8"/>
        <v>5.9999999999998721E-2</v>
      </c>
    </row>
    <row r="210" spans="8:14" x14ac:dyDescent="0.2">
      <c r="H210" s="33">
        <v>14</v>
      </c>
      <c r="I210" t="s">
        <v>338</v>
      </c>
      <c r="J210" s="33" t="s">
        <v>335</v>
      </c>
      <c r="K210" s="33">
        <v>0.24</v>
      </c>
      <c r="L210" s="33">
        <v>10.11</v>
      </c>
      <c r="M210" s="33">
        <v>14.32</v>
      </c>
      <c r="N210" s="33">
        <f t="shared" si="8"/>
        <v>4.2100000000000009</v>
      </c>
    </row>
    <row r="211" spans="8:14" x14ac:dyDescent="0.2">
      <c r="H211" s="33">
        <v>15</v>
      </c>
      <c r="J211" s="33" t="s">
        <v>336</v>
      </c>
      <c r="K211" s="33">
        <v>0.24</v>
      </c>
      <c r="L211" s="33">
        <v>11.52</v>
      </c>
      <c r="M211" s="33">
        <v>13.86</v>
      </c>
      <c r="N211" s="33">
        <f t="shared" si="8"/>
        <v>2.34</v>
      </c>
    </row>
    <row r="212" spans="8:14" x14ac:dyDescent="0.2">
      <c r="H212" s="33">
        <v>16</v>
      </c>
      <c r="I212" t="s">
        <v>339</v>
      </c>
      <c r="J212" s="33" t="s">
        <v>335</v>
      </c>
      <c r="K212" s="33">
        <v>0.54</v>
      </c>
      <c r="L212" s="33">
        <v>16.48</v>
      </c>
      <c r="M212" s="33">
        <v>13.66</v>
      </c>
      <c r="N212" s="33">
        <f t="shared" si="8"/>
        <v>-2.8200000000000003</v>
      </c>
    </row>
    <row r="213" spans="8:14" x14ac:dyDescent="0.2">
      <c r="H213" s="33">
        <v>17</v>
      </c>
      <c r="J213" s="33" t="s">
        <v>336</v>
      </c>
      <c r="K213" s="33">
        <v>0.54</v>
      </c>
      <c r="L213" s="33">
        <v>11.61</v>
      </c>
      <c r="M213" s="33">
        <v>11.07</v>
      </c>
      <c r="N213" s="33">
        <f t="shared" si="8"/>
        <v>-0.53999999999999915</v>
      </c>
    </row>
    <row r="214" spans="8:14" x14ac:dyDescent="0.2">
      <c r="H214" s="33">
        <v>18</v>
      </c>
      <c r="I214" t="s">
        <v>340</v>
      </c>
      <c r="J214" s="33" t="s">
        <v>335</v>
      </c>
      <c r="K214" s="33">
        <v>0.54</v>
      </c>
      <c r="L214" s="33">
        <v>10.92</v>
      </c>
      <c r="M214" s="33">
        <v>10.56</v>
      </c>
      <c r="N214" s="33">
        <f t="shared" si="8"/>
        <v>-0.35999999999999943</v>
      </c>
    </row>
    <row r="215" spans="8:14" x14ac:dyDescent="0.2">
      <c r="H215" s="33">
        <v>19</v>
      </c>
      <c r="J215" s="33" t="s">
        <v>336</v>
      </c>
      <c r="K215" s="33">
        <v>0.54</v>
      </c>
      <c r="L215" s="33">
        <v>12.12</v>
      </c>
      <c r="M215" s="33">
        <v>11.71</v>
      </c>
      <c r="N215" s="33">
        <f t="shared" si="8"/>
        <v>-0.40999999999999837</v>
      </c>
    </row>
    <row r="216" spans="8:14" x14ac:dyDescent="0.2">
      <c r="H216" s="33">
        <v>20</v>
      </c>
      <c r="I216" t="s">
        <v>341</v>
      </c>
      <c r="J216" s="33" t="s">
        <v>335</v>
      </c>
      <c r="K216" s="33">
        <v>0.54</v>
      </c>
      <c r="L216" s="33">
        <v>20.95</v>
      </c>
      <c r="M216" s="33">
        <v>21.05</v>
      </c>
      <c r="N216" s="33">
        <f t="shared" si="8"/>
        <v>0.10000000000000142</v>
      </c>
    </row>
    <row r="217" spans="8:14" x14ac:dyDescent="0.2">
      <c r="H217" s="33">
        <v>21</v>
      </c>
      <c r="J217" s="33" t="s">
        <v>336</v>
      </c>
      <c r="K217" s="33">
        <v>0.54</v>
      </c>
      <c r="L217" s="33">
        <v>16.239999999999998</v>
      </c>
      <c r="M217" s="33">
        <v>15.37</v>
      </c>
      <c r="N217" s="33">
        <f t="shared" si="8"/>
        <v>-0.86999999999999922</v>
      </c>
    </row>
    <row r="218" spans="8:14" x14ac:dyDescent="0.2">
      <c r="H218" s="33">
        <v>22</v>
      </c>
      <c r="I218" t="s">
        <v>342</v>
      </c>
      <c r="J218" s="33" t="s">
        <v>335</v>
      </c>
      <c r="K218" s="33">
        <v>0.54</v>
      </c>
      <c r="L218" s="33">
        <v>15.03</v>
      </c>
      <c r="M218" s="33">
        <v>21.31</v>
      </c>
      <c r="N218" s="33">
        <f t="shared" si="8"/>
        <v>6.2799999999999994</v>
      </c>
    </row>
    <row r="219" spans="8:14" x14ac:dyDescent="0.2">
      <c r="H219" s="33">
        <v>23</v>
      </c>
      <c r="J219" s="33" t="s">
        <v>336</v>
      </c>
      <c r="K219" s="33">
        <v>0.54</v>
      </c>
      <c r="L219" s="33">
        <v>14.75</v>
      </c>
      <c r="M219" s="33">
        <v>14.87</v>
      </c>
      <c r="N219" s="33">
        <f t="shared" si="8"/>
        <v>0.11999999999999922</v>
      </c>
    </row>
    <row r="220" spans="8:14" x14ac:dyDescent="0.2">
      <c r="H220" s="33">
        <v>24</v>
      </c>
      <c r="I220" t="s">
        <v>343</v>
      </c>
      <c r="J220" s="33" t="s">
        <v>335</v>
      </c>
      <c r="K220" s="33">
        <v>0.54</v>
      </c>
      <c r="L220" s="33">
        <v>16.7</v>
      </c>
      <c r="M220" s="33">
        <v>20.74</v>
      </c>
      <c r="N220" s="33">
        <f t="shared" si="8"/>
        <v>4.0399999999999991</v>
      </c>
    </row>
    <row r="221" spans="8:14" x14ac:dyDescent="0.2">
      <c r="H221" s="33">
        <v>25</v>
      </c>
      <c r="J221" s="33" t="s">
        <v>336</v>
      </c>
      <c r="K221" s="33">
        <v>0.54</v>
      </c>
      <c r="L221" s="33">
        <v>12.43</v>
      </c>
      <c r="M221" s="33">
        <v>14.61</v>
      </c>
      <c r="N221" s="33">
        <f t="shared" si="8"/>
        <v>2.1799999999999997</v>
      </c>
    </row>
    <row r="222" spans="8:14" x14ac:dyDescent="0.2">
      <c r="H222" s="33">
        <v>26</v>
      </c>
      <c r="I222" t="s">
        <v>344</v>
      </c>
      <c r="J222" s="33" t="s">
        <v>335</v>
      </c>
      <c r="K222" s="33">
        <v>0.54</v>
      </c>
      <c r="L222" s="33">
        <v>12.52</v>
      </c>
      <c r="M222" s="33">
        <v>13.57</v>
      </c>
      <c r="N222" s="33">
        <f t="shared" si="8"/>
        <v>1.0500000000000007</v>
      </c>
    </row>
    <row r="223" spans="8:14" x14ac:dyDescent="0.2">
      <c r="H223" s="33">
        <v>27</v>
      </c>
      <c r="J223" s="33" t="s">
        <v>336</v>
      </c>
      <c r="K223" s="33">
        <v>0.54</v>
      </c>
      <c r="L223" s="33">
        <v>15.36</v>
      </c>
      <c r="M223" s="33">
        <v>14.58</v>
      </c>
      <c r="N223" s="33">
        <f t="shared" si="8"/>
        <v>-0.77999999999999936</v>
      </c>
    </row>
    <row r="224" spans="8:14" x14ac:dyDescent="0.2">
      <c r="H224" s="33">
        <v>28</v>
      </c>
      <c r="I224" t="s">
        <v>345</v>
      </c>
      <c r="J224" s="33" t="s">
        <v>335</v>
      </c>
      <c r="K224" s="33">
        <v>0.54</v>
      </c>
      <c r="L224" s="33">
        <v>7.59</v>
      </c>
      <c r="M224" s="33">
        <v>7.66</v>
      </c>
      <c r="N224" s="33">
        <f t="shared" si="8"/>
        <v>7.0000000000000284E-2</v>
      </c>
    </row>
    <row r="225" spans="8:14" x14ac:dyDescent="0.2">
      <c r="H225" s="33">
        <v>29</v>
      </c>
      <c r="J225" s="33" t="s">
        <v>336</v>
      </c>
      <c r="K225" s="33">
        <v>0.54</v>
      </c>
      <c r="L225" s="33">
        <v>8.9600000000000009</v>
      </c>
      <c r="M225" s="33">
        <v>10.14</v>
      </c>
      <c r="N225" s="33">
        <f t="shared" si="8"/>
        <v>1.1799999999999997</v>
      </c>
    </row>
    <row r="226" spans="8:14" x14ac:dyDescent="0.2">
      <c r="H226" s="33">
        <v>30</v>
      </c>
      <c r="I226" t="s">
        <v>346</v>
      </c>
      <c r="J226" s="33" t="s">
        <v>335</v>
      </c>
      <c r="K226" s="33">
        <v>0.54</v>
      </c>
      <c r="L226" s="33">
        <v>10.52</v>
      </c>
      <c r="M226" s="33">
        <v>11.59</v>
      </c>
      <c r="N226" s="33">
        <f t="shared" si="8"/>
        <v>1.0700000000000003</v>
      </c>
    </row>
    <row r="227" spans="8:14" x14ac:dyDescent="0.2">
      <c r="H227" s="33">
        <v>31</v>
      </c>
      <c r="I227" t="s">
        <v>347</v>
      </c>
      <c r="J227" s="33" t="s">
        <v>336</v>
      </c>
      <c r="K227" s="33">
        <v>0.54</v>
      </c>
      <c r="L227" s="33">
        <v>14.73</v>
      </c>
      <c r="M227" s="33">
        <v>14.66</v>
      </c>
      <c r="N227" s="33">
        <f t="shared" si="8"/>
        <v>-7.0000000000000284E-2</v>
      </c>
    </row>
    <row r="228" spans="8:14" x14ac:dyDescent="0.2">
      <c r="H228" s="33">
        <v>32</v>
      </c>
      <c r="I228" t="s">
        <v>348</v>
      </c>
      <c r="J228" s="33" t="s">
        <v>335</v>
      </c>
      <c r="K228" s="33">
        <v>0.54</v>
      </c>
      <c r="L228" s="33">
        <v>23.83</v>
      </c>
      <c r="M228" s="33">
        <v>22.31</v>
      </c>
      <c r="N228" s="33">
        <f t="shared" si="8"/>
        <v>-1.5199999999999996</v>
      </c>
    </row>
    <row r="229" spans="8:14" x14ac:dyDescent="0.2">
      <c r="H229" s="33">
        <v>33</v>
      </c>
      <c r="J229" s="33" t="s">
        <v>336</v>
      </c>
      <c r="K229" s="33">
        <v>0.54</v>
      </c>
      <c r="L229" s="33">
        <v>16.670000000000002</v>
      </c>
      <c r="M229" s="33">
        <v>29.82</v>
      </c>
      <c r="N229" s="33">
        <f t="shared" si="8"/>
        <v>13.149999999999999</v>
      </c>
    </row>
    <row r="230" spans="8:14" x14ac:dyDescent="0.2">
      <c r="I230" s="369" t="s">
        <v>354</v>
      </c>
      <c r="J230" s="24"/>
      <c r="K230" s="408">
        <f>SUM(K197:K229)</f>
        <v>23.149999999999984</v>
      </c>
      <c r="L230" s="409">
        <f>AVERAGE(L197:L229)</f>
        <v>13.896363636363636</v>
      </c>
      <c r="M230" s="409">
        <f>AVERAGE(M197:M229)</f>
        <v>14.91090909090909</v>
      </c>
      <c r="N230" s="410">
        <f>AVERAGE(N197:N229)</f>
        <v>1.0145454545454546</v>
      </c>
    </row>
    <row r="231" spans="8:14" x14ac:dyDescent="0.2">
      <c r="I231" s="369" t="s">
        <v>352</v>
      </c>
      <c r="J231" s="24"/>
      <c r="K231" s="24"/>
      <c r="L231" s="24"/>
      <c r="M231" s="24"/>
      <c r="N231" s="137">
        <f>COUNTIF(N197:N229,"&gt;0")</f>
        <v>19</v>
      </c>
    </row>
    <row r="232" spans="8:14" x14ac:dyDescent="0.2">
      <c r="I232" s="18" t="s">
        <v>353</v>
      </c>
      <c r="J232" s="20"/>
      <c r="K232" s="20"/>
      <c r="L232" s="20"/>
      <c r="M232" s="20"/>
      <c r="N232" s="407">
        <f>COUNTIF(N197:N229,"&lt;0")</f>
        <v>14</v>
      </c>
    </row>
  </sheetData>
  <mergeCells count="1">
    <mergeCell ref="L195:M195"/>
  </mergeCells>
  <phoneticPr fontId="4"/>
  <hyperlinks>
    <hyperlink ref="G2" r:id="rId1" xr:uid="{00000000-0004-0000-0C00-000000000000}"/>
  </hyperlinks>
  <printOptions horizontalCentered="1" verticalCentered="1"/>
  <pageMargins left="0" right="0" top="0" bottom="0" header="0.31496062992125984" footer="0.31496062992125984"/>
  <pageSetup paperSize="9" scale="28" orientation="portrait" horizontalDpi="1200" verticalDpi="1200" r:id="rId2"/>
  <ignoredErrors>
    <ignoredError sqref="P10:Q12 B13:F14 C10:N12" formulaRange="1"/>
    <ignoredError sqref="C22:E22 L230" formula="1"/>
  </ignoredErrors>
  <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pageSetUpPr fitToPage="1"/>
  </sheetPr>
  <dimension ref="A1"/>
  <sheetViews>
    <sheetView zoomScale="30" zoomScaleNormal="30" workbookViewId="0"/>
  </sheetViews>
  <sheetFormatPr defaultRowHeight="13.2" x14ac:dyDescent="0.2"/>
  <sheetData>
    <row r="1" spans="1:1" ht="19.5" customHeight="1" x14ac:dyDescent="0.2">
      <c r="A1" s="11" t="s">
        <v>46</v>
      </c>
    </row>
  </sheetData>
  <phoneticPr fontId="4"/>
  <printOptions horizontalCentered="1" verticalCentered="1"/>
  <pageMargins left="0" right="0" top="0" bottom="0" header="0.31496062992125984" footer="0.31496062992125984"/>
  <pageSetup paperSize="9" scale="22" orientation="portrait" horizontalDpi="1200" verticalDpi="120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
  <sheetViews>
    <sheetView zoomScale="108" zoomScaleNormal="108" workbookViewId="0"/>
  </sheetViews>
  <sheetFormatPr defaultRowHeight="13.2" x14ac:dyDescent="0.2"/>
  <sheetData/>
  <phoneticPr fontId="4"/>
  <printOptions horizontalCentered="1" verticalCentered="1"/>
  <pageMargins left="0" right="0" top="0" bottom="0" header="0.31496062992125984" footer="0.31496062992125984"/>
  <pageSetup paperSize="9" scale="14" orientation="portrait" horizontalDpi="1200" verticalDpi="12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15</vt:i4>
      </vt:variant>
      <vt:variant>
        <vt:lpstr>名前付き一覧</vt:lpstr>
      </vt:variant>
      <vt:variant>
        <vt:i4>21</vt:i4>
      </vt:variant>
    </vt:vector>
  </HeadingPairs>
  <TitlesOfParts>
    <vt:vector size="36" baseType="lpstr">
      <vt:lpstr>表紙</vt:lpstr>
      <vt:lpstr>Map_0</vt:lpstr>
      <vt:lpstr>Map_1</vt:lpstr>
      <vt:lpstr>4</vt:lpstr>
      <vt:lpstr>4_1</vt:lpstr>
      <vt:lpstr>5</vt:lpstr>
      <vt:lpstr>6</vt:lpstr>
      <vt:lpstr>7</vt:lpstr>
      <vt:lpstr>8</vt:lpstr>
      <vt:lpstr>10</vt:lpstr>
      <vt:lpstr>11</vt:lpstr>
      <vt:lpstr>Ref_A</vt:lpstr>
      <vt:lpstr>Ref_移動所要時間</vt:lpstr>
      <vt:lpstr>Ref_道央部交通網</vt:lpstr>
      <vt:lpstr>Ref_Map1</vt:lpstr>
      <vt:lpstr>_１_３</vt:lpstr>
      <vt:lpstr>_10</vt:lpstr>
      <vt:lpstr>_10_１１</vt:lpstr>
      <vt:lpstr>_10０_１0２</vt:lpstr>
      <vt:lpstr>_10３_１０５</vt:lpstr>
      <vt:lpstr>_１０６</vt:lpstr>
      <vt:lpstr>_11</vt:lpstr>
      <vt:lpstr>_４</vt:lpstr>
      <vt:lpstr>_４_６</vt:lpstr>
      <vt:lpstr>_5</vt:lpstr>
      <vt:lpstr>_6</vt:lpstr>
      <vt:lpstr>_7</vt:lpstr>
      <vt:lpstr>_７_９</vt:lpstr>
      <vt:lpstr>_8</vt:lpstr>
      <vt:lpstr>_9</vt:lpstr>
      <vt:lpstr>「自動車移動の所要時間分布の推移_道央都市圏_」</vt:lpstr>
      <vt:lpstr>Map_0!CityConv50A</vt:lpstr>
      <vt:lpstr>環状通_混雑度</vt:lpstr>
      <vt:lpstr>環状通_混雑度_車線</vt:lpstr>
      <vt:lpstr>札幌市都心部交通対策_第四回PT調査結果からの推計</vt:lpstr>
      <vt:lpstr>車両交通量調査依頼</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HM</dc:creator>
  <cp:lastModifiedBy>Norman Greg</cp:lastModifiedBy>
  <cp:lastPrinted>2024-03-15T03:55:13Z</cp:lastPrinted>
  <dcterms:created xsi:type="dcterms:W3CDTF">2016-09-22T05:37:17Z</dcterms:created>
  <dcterms:modified xsi:type="dcterms:W3CDTF">2024-03-15T06:26:49Z</dcterms:modified>
</cp:coreProperties>
</file>