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yazaki\Documents\0miya\78server\sapp\info\AssessTraffic\"/>
    </mc:Choice>
  </mc:AlternateContent>
  <bookViews>
    <workbookView xWindow="0" yWindow="0" windowWidth="18705" windowHeight="8280"/>
  </bookViews>
  <sheets>
    <sheet name="行動履歴" sheetId="1" r:id="rId1"/>
  </sheets>
  <definedNames>
    <definedName name="Lst車両間隔">行動履歴!$T$5:$T$15</definedName>
    <definedName name="Lst車両速度">行動履歴!$P$5:$P$13</definedName>
    <definedName name="Lst信号機間隔">行動履歴!$R$5:$R$16</definedName>
    <definedName name="Lst青時間">行動履歴!$N$5:$N$11</definedName>
    <definedName name="Lst対象区間長">行動履歴!$L$5:$L$12</definedName>
    <definedName name="区間長">行動履歴!$C$4</definedName>
    <definedName name="車両間隔">行動履歴!$C$9</definedName>
    <definedName name="車両速度">行動履歴!$C$6</definedName>
    <definedName name="信号間隔">行動履歴!$C$11</definedName>
    <definedName name="信号機間隔">行動履歴!$C$11</definedName>
    <definedName name="青時間">行動履歴!$C$14</definedName>
    <definedName name="青時間比率">行動履歴!$C$16</definedName>
    <definedName name="赤時間">行動履歴!$C$15</definedName>
    <definedName name="対象区間">行動履歴!$L$5:$L$12</definedName>
    <definedName name="対象区間長">行動履歴!$C$4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41" i="1" l="1"/>
  <c r="C42" i="1"/>
  <c r="D41" i="1"/>
  <c r="D42" i="1"/>
  <c r="C12" i="1" l="1"/>
  <c r="C23" i="1"/>
  <c r="F23" i="1" s="1"/>
  <c r="G22" i="1"/>
  <c r="C15" i="1"/>
  <c r="H28" i="1" s="1"/>
  <c r="F22" i="1"/>
  <c r="C7" i="1"/>
  <c r="E28" i="1" l="1"/>
  <c r="G28" i="1"/>
  <c r="I28" i="1"/>
  <c r="C16" i="1"/>
  <c r="I29" i="1" s="1"/>
  <c r="I33" i="1" s="1"/>
  <c r="C28" i="1"/>
  <c r="F28" i="1"/>
  <c r="E22" i="1"/>
  <c r="H22" i="1"/>
  <c r="I22" i="1"/>
  <c r="I23" i="1"/>
  <c r="G23" i="1"/>
  <c r="C24" i="1"/>
  <c r="G24" i="1" s="1"/>
  <c r="E23" i="1"/>
  <c r="H23" i="1"/>
  <c r="F29" i="1" l="1"/>
  <c r="E29" i="1"/>
  <c r="E33" i="1" s="1"/>
  <c r="I30" i="1"/>
  <c r="I31" i="1" s="1"/>
  <c r="G29" i="1"/>
  <c r="G33" i="1" s="1"/>
  <c r="H29" i="1"/>
  <c r="H30" i="1" s="1"/>
  <c r="H31" i="1" s="1"/>
  <c r="C29" i="1"/>
  <c r="C30" i="1" s="1"/>
  <c r="C31" i="1" s="1"/>
  <c r="F33" i="1"/>
  <c r="F30" i="1"/>
  <c r="F31" i="1" s="1"/>
  <c r="H33" i="1"/>
  <c r="C25" i="1"/>
  <c r="E25" i="1" s="1"/>
  <c r="E35" i="1" s="1"/>
  <c r="H24" i="1"/>
  <c r="I24" i="1"/>
  <c r="F24" i="1"/>
  <c r="E24" i="1"/>
  <c r="C33" i="1" l="1"/>
  <c r="G30" i="1"/>
  <c r="G31" i="1" s="1"/>
  <c r="E30" i="1"/>
  <c r="E31" i="1" s="1"/>
  <c r="H25" i="1"/>
  <c r="H35" i="1" s="1"/>
  <c r="F25" i="1"/>
  <c r="F35" i="1" s="1"/>
  <c r="G25" i="1"/>
  <c r="G35" i="1" s="1"/>
  <c r="C35" i="1"/>
  <c r="I25" i="1"/>
  <c r="I35" i="1" s="1"/>
</calcChain>
</file>

<file path=xl/sharedStrings.xml><?xml version="1.0" encoding="utf-8"?>
<sst xmlns="http://schemas.openxmlformats.org/spreadsheetml/2006/main" count="86" uniqueCount="84">
  <si>
    <t>車両間隔</t>
    <rPh sb="0" eb="2">
      <t>シャリョウ</t>
    </rPh>
    <rPh sb="2" eb="4">
      <t>カンカク</t>
    </rPh>
    <phoneticPr fontId="1"/>
  </si>
  <si>
    <t>車両速度　　</t>
    <rPh sb="0" eb="2">
      <t>シャリョウ</t>
    </rPh>
    <rPh sb="2" eb="4">
      <t>ソクド</t>
    </rPh>
    <phoneticPr fontId="1"/>
  </si>
  <si>
    <t>m</t>
    <phoneticPr fontId="1"/>
  </si>
  <si>
    <t>V</t>
    <phoneticPr fontId="1"/>
  </si>
  <si>
    <t>Ls</t>
    <phoneticPr fontId="1"/>
  </si>
  <si>
    <t>sec</t>
    <phoneticPr fontId="1"/>
  </si>
  <si>
    <t>km/Hr</t>
    <phoneticPr fontId="1"/>
  </si>
  <si>
    <t>Ts</t>
    <phoneticPr fontId="1"/>
  </si>
  <si>
    <t>Nmax</t>
    <phoneticPr fontId="1"/>
  </si>
  <si>
    <t>D</t>
    <phoneticPr fontId="1"/>
  </si>
  <si>
    <t>dTs</t>
    <phoneticPr fontId="1"/>
  </si>
  <si>
    <t>unit = Ts/dTs</t>
    <phoneticPr fontId="1"/>
  </si>
  <si>
    <t>m/sec</t>
    <phoneticPr fontId="1"/>
  </si>
  <si>
    <t>信号機間の最大車両数</t>
    <rPh sb="0" eb="2">
      <t>シンゴウ</t>
    </rPh>
    <rPh sb="2" eb="3">
      <t>キ</t>
    </rPh>
    <rPh sb="3" eb="4">
      <t>カン</t>
    </rPh>
    <rPh sb="5" eb="7">
      <t>サイダイ</t>
    </rPh>
    <rPh sb="7" eb="9">
      <t>シャリョウ</t>
    </rPh>
    <rPh sb="9" eb="10">
      <t>スウ</t>
    </rPh>
    <phoneticPr fontId="1"/>
  </si>
  <si>
    <t>青時間： for 車</t>
    <rPh sb="0" eb="1">
      <t>アオ</t>
    </rPh>
    <rPh sb="1" eb="3">
      <t>ジカン</t>
    </rPh>
    <rPh sb="9" eb="10">
      <t>クルマ</t>
    </rPh>
    <phoneticPr fontId="1"/>
  </si>
  <si>
    <t>赤時間： for 車</t>
    <rPh sb="0" eb="1">
      <t>アカ</t>
    </rPh>
    <rPh sb="1" eb="3">
      <t>ジカン</t>
    </rPh>
    <rPh sb="9" eb="10">
      <t>クルマ</t>
    </rPh>
    <phoneticPr fontId="1"/>
  </si>
  <si>
    <t>sec</t>
    <phoneticPr fontId="1"/>
  </si>
  <si>
    <t>Tp</t>
    <phoneticPr fontId="1"/>
  </si>
  <si>
    <t>信号機間の１台当たりの走行時間</t>
    <rPh sb="0" eb="2">
      <t>シンゴウ</t>
    </rPh>
    <rPh sb="2" eb="3">
      <t>キ</t>
    </rPh>
    <rPh sb="3" eb="4">
      <t>カン</t>
    </rPh>
    <rPh sb="6" eb="7">
      <t>ダイ</t>
    </rPh>
    <rPh sb="7" eb="8">
      <t>ア</t>
    </rPh>
    <rPh sb="11" eb="13">
      <t>ソウコウ</t>
    </rPh>
    <rPh sb="13" eb="15">
      <t>ジカン</t>
    </rPh>
    <phoneticPr fontId="1"/>
  </si>
  <si>
    <t>m</t>
    <phoneticPr fontId="1"/>
  </si>
  <si>
    <t>Lst信号機間隔</t>
    <rPh sb="3" eb="6">
      <t>シンゴウキ</t>
    </rPh>
    <rPh sb="6" eb="8">
      <t>カンカク</t>
    </rPh>
    <phoneticPr fontId="1"/>
  </si>
  <si>
    <t>Lst車両速度</t>
    <rPh sb="3" eb="5">
      <t>シャリョウ</t>
    </rPh>
    <rPh sb="5" eb="7">
      <t>ソクド</t>
    </rPh>
    <phoneticPr fontId="1"/>
  </si>
  <si>
    <t>Lst車両間隔</t>
    <rPh sb="3" eb="5">
      <t>シャリョウ</t>
    </rPh>
    <rPh sb="5" eb="7">
      <t>カンカク</t>
    </rPh>
    <phoneticPr fontId="1"/>
  </si>
  <si>
    <t>Lst青時間</t>
    <rPh sb="3" eb="4">
      <t>アオ</t>
    </rPh>
    <rPh sb="4" eb="6">
      <t>ジカン</t>
    </rPh>
    <phoneticPr fontId="1"/>
  </si>
  <si>
    <t>信号機間隔</t>
    <rPh sb="0" eb="3">
      <t>シンゴウキ</t>
    </rPh>
    <rPh sb="3" eb="5">
      <t>カンカク</t>
    </rPh>
    <phoneticPr fontId="1"/>
  </si>
  <si>
    <t>一回の青で走行可能な最少車両数</t>
    <rPh sb="0" eb="2">
      <t>イッカイ</t>
    </rPh>
    <rPh sb="3" eb="4">
      <t>アオ</t>
    </rPh>
    <rPh sb="5" eb="7">
      <t>ソウコウ</t>
    </rPh>
    <rPh sb="7" eb="9">
      <t>カノウ</t>
    </rPh>
    <rPh sb="10" eb="12">
      <t>サイショウ</t>
    </rPh>
    <rPh sb="12" eb="14">
      <t>シャリョウ</t>
    </rPh>
    <rPh sb="14" eb="15">
      <t>スウ</t>
    </rPh>
    <phoneticPr fontId="1"/>
  </si>
  <si>
    <t>一回の青で走行可能な最多車両数</t>
    <rPh sb="0" eb="2">
      <t>イッカイ</t>
    </rPh>
    <rPh sb="3" eb="4">
      <t>アオ</t>
    </rPh>
    <rPh sb="5" eb="7">
      <t>ソウコウ</t>
    </rPh>
    <rPh sb="7" eb="9">
      <t>カノウ</t>
    </rPh>
    <rPh sb="10" eb="12">
      <t>サイタ</t>
    </rPh>
    <rPh sb="12" eb="14">
      <t>シャリョウ</t>
    </rPh>
    <rPh sb="14" eb="15">
      <t>スウ</t>
    </rPh>
    <phoneticPr fontId="1"/>
  </si>
  <si>
    <t>Nsmin</t>
    <phoneticPr fontId="1"/>
  </si>
  <si>
    <t>Nsmax</t>
    <phoneticPr fontId="1"/>
  </si>
  <si>
    <t>unit = Nmax + Nsmax</t>
    <phoneticPr fontId="1"/>
  </si>
  <si>
    <t>青時間比率</t>
    <rPh sb="0" eb="1">
      <t>アオ</t>
    </rPh>
    <rPh sb="1" eb="3">
      <t>ジカン</t>
    </rPh>
    <rPh sb="3" eb="4">
      <t>ヒ</t>
    </rPh>
    <rPh sb="4" eb="5">
      <t>リツ</t>
    </rPh>
    <phoneticPr fontId="1"/>
  </si>
  <si>
    <t>α</t>
    <phoneticPr fontId="1"/>
  </si>
  <si>
    <t>％</t>
    <phoneticPr fontId="1"/>
  </si>
  <si>
    <t>hr</t>
    <phoneticPr fontId="1"/>
  </si>
  <si>
    <t>min</t>
    <phoneticPr fontId="1"/>
  </si>
  <si>
    <t>sec</t>
    <phoneticPr fontId="1"/>
  </si>
  <si>
    <t>hr = 1 *　青時間比率</t>
    <phoneticPr fontId="1"/>
  </si>
  <si>
    <t>hr = 1 *　青時間比率 * 60</t>
    <phoneticPr fontId="1"/>
  </si>
  <si>
    <t>hr = 1 *　青時間比率 * 60^2</t>
    <phoneticPr fontId="1"/>
  </si>
  <si>
    <t>一時間内の走行可能時間</t>
    <rPh sb="0" eb="1">
      <t>イチ</t>
    </rPh>
    <rPh sb="1" eb="3">
      <t>ジカン</t>
    </rPh>
    <rPh sb="5" eb="7">
      <t>ソウコウ</t>
    </rPh>
    <rPh sb="7" eb="9">
      <t>カノウ</t>
    </rPh>
    <rPh sb="9" eb="11">
      <t>ジカン</t>
    </rPh>
    <phoneticPr fontId="1"/>
  </si>
  <si>
    <t>一時間内の走行可能距離</t>
    <rPh sb="9" eb="11">
      <t>キョリ</t>
    </rPh>
    <phoneticPr fontId="1"/>
  </si>
  <si>
    <t>km</t>
    <phoneticPr fontId="1"/>
  </si>
  <si>
    <t>km = 車両速度 * C23</t>
    <phoneticPr fontId="1"/>
  </si>
  <si>
    <t xml:space="preserve"> ＠１車線</t>
    <rPh sb="3" eb="5">
      <t>シャセン</t>
    </rPh>
    <phoneticPr fontId="1"/>
  </si>
  <si>
    <t xml:space="preserve"> ＠2車線</t>
    <rPh sb="3" eb="5">
      <t>シャセン</t>
    </rPh>
    <phoneticPr fontId="1"/>
  </si>
  <si>
    <t xml:space="preserve"> ＠3車線</t>
    <rPh sb="3" eb="5">
      <t>シャセン</t>
    </rPh>
    <phoneticPr fontId="1"/>
  </si>
  <si>
    <t xml:space="preserve"> ＠4車線</t>
    <rPh sb="3" eb="5">
      <t>シャセン</t>
    </rPh>
    <phoneticPr fontId="1"/>
  </si>
  <si>
    <t xml:space="preserve"> ＠5車線</t>
    <rPh sb="3" eb="5">
      <t>シャセン</t>
    </rPh>
    <phoneticPr fontId="1"/>
  </si>
  <si>
    <t xml:space="preserve"> ＠6車線</t>
    <rPh sb="3" eb="5">
      <t>シャセン</t>
    </rPh>
    <phoneticPr fontId="1"/>
  </si>
  <si>
    <t>一時間内の青信号回数</t>
    <rPh sb="0" eb="1">
      <t>イチ</t>
    </rPh>
    <rPh sb="1" eb="3">
      <t>ジカン</t>
    </rPh>
    <rPh sb="3" eb="4">
      <t>ナイ</t>
    </rPh>
    <rPh sb="5" eb="6">
      <t>アオ</t>
    </rPh>
    <rPh sb="8" eb="10">
      <t>カイスウ</t>
    </rPh>
    <phoneticPr fontId="1"/>
  </si>
  <si>
    <t>Ns = 1*60^2/(青時間+赤時間)</t>
    <phoneticPr fontId="1"/>
  </si>
  <si>
    <t>c</t>
    <phoneticPr fontId="1"/>
  </si>
  <si>
    <t>一時間内に走行可能最多車両数</t>
    <rPh sb="9" eb="11">
      <t>サイタ</t>
    </rPh>
    <rPh sb="11" eb="13">
      <t>シャリョウ</t>
    </rPh>
    <rPh sb="13" eb="14">
      <t>スウ</t>
    </rPh>
    <phoneticPr fontId="1"/>
  </si>
  <si>
    <t>unit = 一回の青で走行可能な最多車両数 * 一時間内の青信号回数</t>
    <phoneticPr fontId="1"/>
  </si>
  <si>
    <t>sec = 信号機間隔/(車両速度*10^3/60^2)</t>
    <rPh sb="8" eb="9">
      <t>キ</t>
    </rPh>
    <phoneticPr fontId="1"/>
  </si>
  <si>
    <t>unit =信号機間隔/車両間隔</t>
    <rPh sb="8" eb="9">
      <t>キ</t>
    </rPh>
    <phoneticPr fontId="1"/>
  </si>
  <si>
    <t>NN</t>
    <phoneticPr fontId="1"/>
  </si>
  <si>
    <t>区間内の信号機数</t>
    <rPh sb="0" eb="2">
      <t>クカン</t>
    </rPh>
    <rPh sb="2" eb="3">
      <t>ナイ</t>
    </rPh>
    <rPh sb="4" eb="7">
      <t>シンゴウキ</t>
    </rPh>
    <rPh sb="7" eb="8">
      <t>スウ</t>
    </rPh>
    <phoneticPr fontId="1"/>
  </si>
  <si>
    <t>U</t>
    <phoneticPr fontId="1"/>
  </si>
  <si>
    <t>km</t>
    <phoneticPr fontId="1"/>
  </si>
  <si>
    <t>対象区間長</t>
    <rPh sb="0" eb="2">
      <t>タイショウ</t>
    </rPh>
    <rPh sb="2" eb="4">
      <t>クカン</t>
    </rPh>
    <rPh sb="4" eb="5">
      <t>チョウ</t>
    </rPh>
    <phoneticPr fontId="1"/>
  </si>
  <si>
    <t>区間内の信号機数</t>
    <rPh sb="0" eb="2">
      <t>クカン</t>
    </rPh>
    <rPh sb="2" eb="3">
      <t>ナイ</t>
    </rPh>
    <rPh sb="4" eb="6">
      <t>シンゴウ</t>
    </rPh>
    <rPh sb="6" eb="7">
      <t>キ</t>
    </rPh>
    <rPh sb="7" eb="8">
      <t>スウ</t>
    </rPh>
    <phoneticPr fontId="1"/>
  </si>
  <si>
    <t>Ns = 区間長*10^3/信号間隔</t>
    <phoneticPr fontId="1"/>
  </si>
  <si>
    <t>L</t>
    <phoneticPr fontId="1"/>
  </si>
  <si>
    <t>Lst対象区間長</t>
    <phoneticPr fontId="1"/>
  </si>
  <si>
    <t>TTs</t>
    <phoneticPr fontId="1"/>
  </si>
  <si>
    <t>一時間内の区間内青時間計</t>
    <rPh sb="0" eb="1">
      <t>イチ</t>
    </rPh>
    <rPh sb="1" eb="3">
      <t>ジカン</t>
    </rPh>
    <rPh sb="3" eb="4">
      <t>ナイ</t>
    </rPh>
    <rPh sb="5" eb="7">
      <t>クカン</t>
    </rPh>
    <rPh sb="7" eb="8">
      <t>ナイ</t>
    </rPh>
    <rPh sb="8" eb="9">
      <t>アオ</t>
    </rPh>
    <rPh sb="9" eb="11">
      <t>ジカン</t>
    </rPh>
    <rPh sb="11" eb="12">
      <t>ケイ</t>
    </rPh>
    <phoneticPr fontId="1"/>
  </si>
  <si>
    <t>2,015/6/21 by 中川</t>
    <rPh sb="14" eb="16">
      <t>ナカガワ</t>
    </rPh>
    <phoneticPr fontId="1"/>
  </si>
  <si>
    <t>信号時間 石山通り南北方面 青～黄(58秒)</t>
    <phoneticPr fontId="1"/>
  </si>
  <si>
    <t>「赤～青の右折矢印～黄～赤」(10秒)</t>
  </si>
  <si>
    <t>環状通(南19条)東西方面青～黄(32秒)</t>
    <phoneticPr fontId="1"/>
  </si>
  <si>
    <t>道路間隔 12丁目(230歩)</t>
    <phoneticPr fontId="1"/>
  </si>
  <si>
    <t>11丁目(150歩)</t>
  </si>
  <si>
    <t>m</t>
    <phoneticPr fontId="1"/>
  </si>
  <si>
    <t>m</t>
    <phoneticPr fontId="1"/>
  </si>
  <si>
    <t>B-Y</t>
    <phoneticPr fontId="1"/>
  </si>
  <si>
    <t xml:space="preserve"> @ 80 cm</t>
    <phoneticPr fontId="1"/>
  </si>
  <si>
    <t xml:space="preserve"> @ 50 cm</t>
    <phoneticPr fontId="1"/>
  </si>
  <si>
    <t>byryr</t>
    <phoneticPr fontId="1"/>
  </si>
  <si>
    <t>58,2,6,4</t>
    <phoneticPr fontId="1"/>
  </si>
  <si>
    <t>3,</t>
    <phoneticPr fontId="1"/>
  </si>
  <si>
    <t>交通量アセス ：　札幌市　環状通　：　S19W7～W14/15　：　信号機　タイミング＆車両移動</t>
    <rPh sb="0" eb="2">
      <t>コウツウ</t>
    </rPh>
    <rPh sb="2" eb="3">
      <t>リョウ</t>
    </rPh>
    <rPh sb="9" eb="12">
      <t>サッポロシ</t>
    </rPh>
    <rPh sb="13" eb="15">
      <t>カンジョウ</t>
    </rPh>
    <rPh sb="15" eb="16">
      <t>トオ</t>
    </rPh>
    <rPh sb="34" eb="36">
      <t>シンゴウ</t>
    </rPh>
    <rPh sb="36" eb="37">
      <t>キ</t>
    </rPh>
    <rPh sb="44" eb="46">
      <t>シャリョウ</t>
    </rPh>
    <rPh sb="46" eb="48">
      <t>イドウ</t>
    </rPh>
    <phoneticPr fontId="1"/>
  </si>
  <si>
    <t>/sapp/assess/AssessTraffic_SignalTiming_AARoadParty01xlsx</t>
    <phoneticPr fontId="1"/>
  </si>
  <si>
    <t>/sapp/assess/AssessTraffic_SignalTiming_AARoadParty01.htm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</si>
</sst>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4" tint="-0.249977111117893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" fontId="0" fillId="2" borderId="0" xfId="0" applyNumberFormat="1" applyFill="1">
      <alignment vertical="center"/>
    </xf>
    <xf numFmtId="0" fontId="0" fillId="3" borderId="0" xfId="0" applyFill="1">
      <alignment vertical="center"/>
    </xf>
    <xf numFmtId="1" fontId="0" fillId="4" borderId="0" xfId="0" applyNumberFormat="1" applyFill="1">
      <alignment vertical="center"/>
    </xf>
    <xf numFmtId="2" fontId="0" fillId="4" borderId="0" xfId="0" applyNumberFormat="1" applyFill="1">
      <alignment vertical="center"/>
    </xf>
    <xf numFmtId="0" fontId="4" fillId="2" borderId="0" xfId="0" applyFont="1" applyFill="1">
      <alignment vertical="center"/>
    </xf>
    <xf numFmtId="1" fontId="0" fillId="3" borderId="0" xfId="0" applyNumberFormat="1" applyFill="1">
      <alignment vertical="center"/>
    </xf>
    <xf numFmtId="38" fontId="0" fillId="4" borderId="0" xfId="1" applyFont="1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6" borderId="1" xfId="0" applyFont="1" applyFill="1" applyBorder="1">
      <alignment vertical="center"/>
    </xf>
    <xf numFmtId="0" fontId="3" fillId="2" borderId="0" xfId="0" applyFont="1" applyFill="1">
      <alignment vertical="center"/>
    </xf>
    <xf numFmtId="38" fontId="0" fillId="3" borderId="0" xfId="1" applyFont="1" applyFill="1">
      <alignment vertical="center"/>
    </xf>
    <xf numFmtId="9" fontId="4" fillId="2" borderId="0" xfId="2" applyFont="1" applyFill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38" fontId="0" fillId="3" borderId="0" xfId="0" applyNumberFormat="1" applyFill="1">
      <alignment vertical="center"/>
    </xf>
    <xf numFmtId="31" fontId="6" fillId="2" borderId="0" xfId="0" applyNumberFormat="1" applyFont="1" applyFill="1" applyAlignment="1">
      <alignment vertical="center"/>
    </xf>
    <xf numFmtId="0" fontId="7" fillId="2" borderId="0" xfId="0" applyFont="1" applyFill="1">
      <alignment vertical="center"/>
    </xf>
    <xf numFmtId="0" fontId="4" fillId="5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3" applyFont="1">
      <alignment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19050</xdr:rowOff>
    </xdr:from>
    <xdr:to>
      <xdr:col>8</xdr:col>
      <xdr:colOff>847725</xdr:colOff>
      <xdr:row>14</xdr:row>
      <xdr:rowOff>66675</xdr:rowOff>
    </xdr:to>
    <xdr:grpSp>
      <xdr:nvGrpSpPr>
        <xdr:cNvPr id="22" name="グループ化 21"/>
        <xdr:cNvGrpSpPr/>
      </xdr:nvGrpSpPr>
      <xdr:grpSpPr>
        <a:xfrm>
          <a:off x="5981700" y="1133475"/>
          <a:ext cx="3648075" cy="1485900"/>
          <a:chOff x="5638800" y="962025"/>
          <a:chExt cx="2600325" cy="1485900"/>
        </a:xfrm>
      </xdr:grpSpPr>
      <xdr:sp macro="" textlink="">
        <xdr:nvSpPr>
          <xdr:cNvPr id="2" name="正方形/長方形 1"/>
          <xdr:cNvSpPr/>
        </xdr:nvSpPr>
        <xdr:spPr>
          <a:xfrm>
            <a:off x="5638800" y="962025"/>
            <a:ext cx="361950" cy="14287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5876925" y="1133475"/>
            <a:ext cx="361950" cy="14287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6124575" y="1285875"/>
            <a:ext cx="361950" cy="14287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6353175" y="1447800"/>
            <a:ext cx="361950" cy="14287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6591300" y="1609725"/>
            <a:ext cx="361950" cy="12382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6848475" y="1752600"/>
            <a:ext cx="361950" cy="12382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7096125" y="1895475"/>
            <a:ext cx="361950" cy="12382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/>
          <xdr:cNvSpPr/>
        </xdr:nvSpPr>
        <xdr:spPr>
          <a:xfrm>
            <a:off x="7324725" y="2038350"/>
            <a:ext cx="361950" cy="12382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/>
          <xdr:cNvSpPr/>
        </xdr:nvSpPr>
        <xdr:spPr>
          <a:xfrm>
            <a:off x="7600950" y="2181225"/>
            <a:ext cx="361950" cy="12382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/>
          <xdr:cNvSpPr/>
        </xdr:nvSpPr>
        <xdr:spPr>
          <a:xfrm>
            <a:off x="7877175" y="2324100"/>
            <a:ext cx="361950" cy="12382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ssessTraffic_SignalTiming_AARoadParty01.xlsx" TargetMode="External"/><Relationship Id="rId1" Type="http://schemas.openxmlformats.org/officeDocument/2006/relationships/hyperlink" Target="AssessTraffic_SignalTiming_AARoadParty01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K15" sqref="K15"/>
    </sheetView>
  </sheetViews>
  <sheetFormatPr defaultRowHeight="13.5" x14ac:dyDescent="0.15"/>
  <cols>
    <col min="1" max="1" width="31.875" customWidth="1"/>
    <col min="2" max="2" width="7.5" customWidth="1"/>
    <col min="3" max="3" width="10.375" customWidth="1"/>
    <col min="4" max="4" width="28.625" customWidth="1"/>
    <col min="5" max="6" width="9.75" customWidth="1"/>
    <col min="7" max="7" width="9.5" customWidth="1"/>
    <col min="8" max="8" width="9.625" customWidth="1"/>
    <col min="9" max="9" width="9.375" customWidth="1"/>
    <col min="10" max="10" width="11" customWidth="1"/>
    <col min="11" max="11" width="13.75" customWidth="1"/>
    <col min="13" max="13" width="10.75" customWidth="1"/>
  </cols>
  <sheetData>
    <row r="1" spans="1:20" ht="17.25" x14ac:dyDescent="0.15">
      <c r="A1" s="19" t="s">
        <v>81</v>
      </c>
      <c r="B1" s="20"/>
      <c r="C1" s="20"/>
      <c r="D1" s="20"/>
      <c r="E1" s="20"/>
      <c r="F1" s="20"/>
      <c r="G1" s="20"/>
      <c r="H1" s="20"/>
      <c r="I1" s="20"/>
      <c r="J1" s="20"/>
    </row>
    <row r="2" spans="1:20" x14ac:dyDescent="0.15">
      <c r="E2" s="23" t="s">
        <v>83</v>
      </c>
      <c r="F2" s="23"/>
      <c r="G2" s="23"/>
      <c r="H2" s="23"/>
      <c r="I2" s="23"/>
      <c r="J2" s="23"/>
      <c r="K2" s="23"/>
    </row>
    <row r="3" spans="1:20" ht="14.25" thickBot="1" x14ac:dyDescent="0.2">
      <c r="E3" s="23" t="s">
        <v>82</v>
      </c>
      <c r="F3" s="23"/>
      <c r="G3" s="23"/>
      <c r="H3" s="23"/>
      <c r="I3" s="23"/>
      <c r="J3" s="23"/>
      <c r="K3" s="23"/>
    </row>
    <row r="4" spans="1:20" ht="14.25" thickBot="1" x14ac:dyDescent="0.2">
      <c r="A4" t="s">
        <v>60</v>
      </c>
      <c r="B4" t="s">
        <v>63</v>
      </c>
      <c r="C4" s="21">
        <v>0.1</v>
      </c>
      <c r="D4" t="s">
        <v>59</v>
      </c>
      <c r="L4" t="s">
        <v>64</v>
      </c>
      <c r="N4" t="s">
        <v>23</v>
      </c>
      <c r="P4" t="s">
        <v>21</v>
      </c>
      <c r="R4" t="s">
        <v>20</v>
      </c>
      <c r="T4" t="s">
        <v>22</v>
      </c>
    </row>
    <row r="5" spans="1:20" ht="14.25" thickBot="1" x14ac:dyDescent="0.2">
      <c r="L5" s="8">
        <v>0.1</v>
      </c>
      <c r="N5" s="8">
        <v>30</v>
      </c>
      <c r="P5" s="8">
        <v>20</v>
      </c>
      <c r="R5" s="8">
        <v>100</v>
      </c>
      <c r="T5" s="8">
        <v>5</v>
      </c>
    </row>
    <row r="6" spans="1:20" ht="14.25" thickBot="1" x14ac:dyDescent="0.2">
      <c r="A6" t="s">
        <v>1</v>
      </c>
      <c r="B6" t="s">
        <v>3</v>
      </c>
      <c r="C6" s="11">
        <v>25</v>
      </c>
      <c r="D6" s="16" t="s">
        <v>6</v>
      </c>
      <c r="E6" s="16"/>
      <c r="F6" s="16"/>
      <c r="G6" s="16"/>
      <c r="H6" s="16"/>
      <c r="L6" s="9">
        <v>0.5</v>
      </c>
      <c r="N6" s="9">
        <v>45</v>
      </c>
      <c r="P6" s="9">
        <v>25</v>
      </c>
      <c r="R6" s="9">
        <v>150</v>
      </c>
      <c r="T6" s="9">
        <v>7</v>
      </c>
    </row>
    <row r="7" spans="1:20" x14ac:dyDescent="0.15">
      <c r="C7" s="1">
        <f>車両速度*10^3/60^2</f>
        <v>6.9444444444444446</v>
      </c>
      <c r="D7" s="16" t="s">
        <v>12</v>
      </c>
      <c r="E7" s="16"/>
      <c r="F7" s="16"/>
      <c r="G7" s="16"/>
      <c r="H7" s="16"/>
      <c r="L7" s="9">
        <v>1</v>
      </c>
      <c r="N7" s="9">
        <v>60</v>
      </c>
      <c r="P7" s="9">
        <v>30</v>
      </c>
      <c r="R7" s="9">
        <v>200</v>
      </c>
      <c r="T7" s="9">
        <v>10</v>
      </c>
    </row>
    <row r="8" spans="1:20" ht="14.25" thickBot="1" x14ac:dyDescent="0.2">
      <c r="D8" s="16"/>
      <c r="E8" s="16"/>
      <c r="F8" s="16"/>
      <c r="G8" s="16"/>
      <c r="H8" s="16"/>
      <c r="L8" s="9">
        <v>1.5</v>
      </c>
      <c r="N8" s="9">
        <v>75</v>
      </c>
      <c r="P8" s="9">
        <v>35</v>
      </c>
      <c r="R8" s="9">
        <v>250</v>
      </c>
      <c r="T8" s="9">
        <v>15</v>
      </c>
    </row>
    <row r="9" spans="1:20" ht="14.25" thickBot="1" x14ac:dyDescent="0.2">
      <c r="A9" t="s">
        <v>0</v>
      </c>
      <c r="B9" t="s">
        <v>9</v>
      </c>
      <c r="C9" s="11">
        <v>5</v>
      </c>
      <c r="D9" s="16" t="s">
        <v>2</v>
      </c>
      <c r="E9" s="16"/>
      <c r="F9" s="16"/>
      <c r="G9" s="16"/>
      <c r="H9" s="16"/>
      <c r="L9" s="9">
        <v>2</v>
      </c>
      <c r="N9" s="9">
        <v>90</v>
      </c>
      <c r="P9" s="9">
        <v>40</v>
      </c>
      <c r="R9" s="9">
        <v>300</v>
      </c>
      <c r="T9" s="9">
        <v>20</v>
      </c>
    </row>
    <row r="10" spans="1:20" ht="14.25" thickBot="1" x14ac:dyDescent="0.2">
      <c r="D10" s="16"/>
      <c r="E10" s="16"/>
      <c r="F10" s="16"/>
      <c r="G10" s="16"/>
      <c r="H10" s="16"/>
      <c r="L10" s="9">
        <v>5</v>
      </c>
      <c r="N10" s="9">
        <v>105</v>
      </c>
      <c r="P10" s="9">
        <v>45</v>
      </c>
      <c r="R10" s="9">
        <v>400</v>
      </c>
      <c r="T10" s="9">
        <v>25</v>
      </c>
    </row>
    <row r="11" spans="1:20" ht="14.25" thickBot="1" x14ac:dyDescent="0.2">
      <c r="A11" t="s">
        <v>24</v>
      </c>
      <c r="B11" t="s">
        <v>4</v>
      </c>
      <c r="C11" s="11">
        <v>100</v>
      </c>
      <c r="D11" s="16" t="s">
        <v>19</v>
      </c>
      <c r="E11" s="16"/>
      <c r="F11" s="16"/>
      <c r="G11" s="16"/>
      <c r="H11" s="16"/>
      <c r="L11" s="9">
        <v>10</v>
      </c>
      <c r="N11" s="10">
        <v>120</v>
      </c>
      <c r="P11" s="9">
        <v>50</v>
      </c>
      <c r="R11" s="9">
        <v>500</v>
      </c>
      <c r="T11" s="9">
        <v>30</v>
      </c>
    </row>
    <row r="12" spans="1:20" ht="14.25" thickBot="1" x14ac:dyDescent="0.2">
      <c r="A12" t="s">
        <v>61</v>
      </c>
      <c r="C12" s="5">
        <f>区間長*10^3/信号間隔</f>
        <v>1</v>
      </c>
      <c r="D12" s="16" t="s">
        <v>62</v>
      </c>
      <c r="E12" s="16"/>
      <c r="F12" s="16"/>
      <c r="G12" s="16"/>
      <c r="H12" s="16"/>
      <c r="L12" s="10">
        <v>20</v>
      </c>
      <c r="P12" s="9">
        <v>55</v>
      </c>
      <c r="R12" s="9">
        <v>600</v>
      </c>
      <c r="T12" s="9">
        <v>35</v>
      </c>
    </row>
    <row r="13" spans="1:20" ht="14.25" thickBot="1" x14ac:dyDescent="0.2">
      <c r="D13" s="16"/>
      <c r="E13" s="16"/>
      <c r="F13" s="16"/>
      <c r="G13" s="16"/>
      <c r="H13" s="16"/>
      <c r="P13" s="10">
        <v>60</v>
      </c>
      <c r="R13" s="9">
        <v>700</v>
      </c>
      <c r="T13" s="9">
        <v>40</v>
      </c>
    </row>
    <row r="14" spans="1:20" ht="14.25" thickBot="1" x14ac:dyDescent="0.2">
      <c r="A14" t="s">
        <v>14</v>
      </c>
      <c r="B14" t="s">
        <v>7</v>
      </c>
      <c r="C14" s="11">
        <v>75</v>
      </c>
      <c r="D14" s="16" t="s">
        <v>5</v>
      </c>
      <c r="E14" s="16"/>
      <c r="F14" s="16"/>
      <c r="G14" s="16"/>
      <c r="H14" s="16"/>
      <c r="R14" s="9">
        <v>800</v>
      </c>
      <c r="T14" s="9">
        <v>45</v>
      </c>
    </row>
    <row r="15" spans="1:20" ht="14.25" thickBot="1" x14ac:dyDescent="0.2">
      <c r="A15" t="s">
        <v>15</v>
      </c>
      <c r="B15" t="s">
        <v>17</v>
      </c>
      <c r="C15" s="12">
        <f xml:space="preserve"> 115*40/115</f>
        <v>40</v>
      </c>
      <c r="D15" s="16" t="s">
        <v>16</v>
      </c>
      <c r="E15" s="16"/>
      <c r="F15" s="16"/>
      <c r="G15" s="16"/>
      <c r="H15" s="16"/>
      <c r="R15" s="9">
        <v>900</v>
      </c>
      <c r="T15" s="10">
        <v>50</v>
      </c>
    </row>
    <row r="16" spans="1:20" ht="14.25" thickBot="1" x14ac:dyDescent="0.2">
      <c r="A16" t="s">
        <v>30</v>
      </c>
      <c r="B16" t="s">
        <v>31</v>
      </c>
      <c r="C16" s="14">
        <f>青時間/(青時間+C15)</f>
        <v>0.65217391304347827</v>
      </c>
      <c r="D16" s="16" t="s">
        <v>32</v>
      </c>
      <c r="E16" s="16"/>
      <c r="F16" s="16"/>
      <c r="G16" s="16"/>
      <c r="H16" s="16"/>
      <c r="R16" s="10">
        <v>1000</v>
      </c>
    </row>
    <row r="17" spans="1:9" x14ac:dyDescent="0.15">
      <c r="D17" s="16"/>
      <c r="E17" s="16"/>
      <c r="F17" s="16"/>
      <c r="G17" s="16"/>
      <c r="H17" s="16"/>
    </row>
    <row r="18" spans="1:9" x14ac:dyDescent="0.15">
      <c r="A18" t="s">
        <v>66</v>
      </c>
      <c r="B18" t="s">
        <v>65</v>
      </c>
      <c r="D18" s="16"/>
      <c r="E18" s="16"/>
      <c r="F18" s="16"/>
      <c r="G18" s="16"/>
      <c r="H18" s="16"/>
    </row>
    <row r="19" spans="1:9" x14ac:dyDescent="0.15">
      <c r="D19" s="16"/>
      <c r="E19" s="16"/>
      <c r="F19" s="16"/>
      <c r="G19" s="16"/>
      <c r="H19" s="16"/>
    </row>
    <row r="20" spans="1:9" x14ac:dyDescent="0.15">
      <c r="C20" s="15" t="s">
        <v>43</v>
      </c>
      <c r="D20" s="16"/>
      <c r="E20" s="15" t="s">
        <v>44</v>
      </c>
      <c r="F20" s="15" t="s">
        <v>45</v>
      </c>
      <c r="G20" s="15" t="s">
        <v>46</v>
      </c>
      <c r="H20" s="15" t="s">
        <v>47</v>
      </c>
      <c r="I20" s="15" t="s">
        <v>48</v>
      </c>
    </row>
    <row r="22" spans="1:9" x14ac:dyDescent="0.15">
      <c r="A22" t="s">
        <v>13</v>
      </c>
      <c r="B22" t="s">
        <v>8</v>
      </c>
      <c r="C22" s="6">
        <f>信号機間隔/車両間隔</f>
        <v>20</v>
      </c>
      <c r="D22" s="16" t="s">
        <v>55</v>
      </c>
      <c r="E22" s="2">
        <f>$C22*INT(MID(E$20,3,1))</f>
        <v>40</v>
      </c>
      <c r="F22" s="2">
        <f t="shared" ref="F22:I22" si="0">$C22*INT(MID(F$20,3,1))</f>
        <v>60</v>
      </c>
      <c r="G22" s="2">
        <f t="shared" si="0"/>
        <v>80</v>
      </c>
      <c r="H22" s="2">
        <f t="shared" si="0"/>
        <v>100</v>
      </c>
      <c r="I22" s="2">
        <f t="shared" si="0"/>
        <v>120</v>
      </c>
    </row>
    <row r="23" spans="1:9" x14ac:dyDescent="0.15">
      <c r="A23" t="s">
        <v>18</v>
      </c>
      <c r="B23" t="s">
        <v>10</v>
      </c>
      <c r="C23" s="13">
        <f>信号機間隔/(車両速度*10^3/60^2)</f>
        <v>14.4</v>
      </c>
      <c r="D23" s="16" t="s">
        <v>54</v>
      </c>
      <c r="E23" s="18">
        <f>$C23</f>
        <v>14.4</v>
      </c>
      <c r="F23" s="18">
        <f t="shared" ref="F23:I23" si="1">$C23</f>
        <v>14.4</v>
      </c>
      <c r="G23" s="18">
        <f t="shared" si="1"/>
        <v>14.4</v>
      </c>
      <c r="H23" s="18">
        <f t="shared" si="1"/>
        <v>14.4</v>
      </c>
      <c r="I23" s="18">
        <f t="shared" si="1"/>
        <v>14.4</v>
      </c>
    </row>
    <row r="24" spans="1:9" x14ac:dyDescent="0.15">
      <c r="A24" t="s">
        <v>25</v>
      </c>
      <c r="B24" t="s">
        <v>27</v>
      </c>
      <c r="C24" s="6">
        <f>青時間/C23</f>
        <v>5.208333333333333</v>
      </c>
      <c r="D24" s="16" t="s">
        <v>11</v>
      </c>
      <c r="E24" s="6">
        <f>$C24*INT(MID(E$20,3,1))</f>
        <v>10.416666666666666</v>
      </c>
      <c r="F24" s="6">
        <f t="shared" ref="F24:I25" si="2">$C24*INT(MID(F$20,3,1))</f>
        <v>15.625</v>
      </c>
      <c r="G24" s="6">
        <f t="shared" si="2"/>
        <v>20.833333333333332</v>
      </c>
      <c r="H24" s="6">
        <f t="shared" si="2"/>
        <v>26.041666666666664</v>
      </c>
      <c r="I24" s="6">
        <f t="shared" si="2"/>
        <v>31.25</v>
      </c>
    </row>
    <row r="25" spans="1:9" x14ac:dyDescent="0.15">
      <c r="A25" t="s">
        <v>26</v>
      </c>
      <c r="B25" t="s">
        <v>28</v>
      </c>
      <c r="C25" s="6">
        <f>C22+C24</f>
        <v>25.208333333333332</v>
      </c>
      <c r="D25" s="16" t="s">
        <v>29</v>
      </c>
      <c r="E25" s="6">
        <f>$C25*INT(MID(E$20,3,1))</f>
        <v>50.416666666666664</v>
      </c>
      <c r="F25" s="6">
        <f t="shared" si="2"/>
        <v>75.625</v>
      </c>
      <c r="G25" s="6">
        <f t="shared" si="2"/>
        <v>100.83333333333333</v>
      </c>
      <c r="H25" s="6">
        <f t="shared" si="2"/>
        <v>126.04166666666666</v>
      </c>
      <c r="I25" s="6">
        <f t="shared" si="2"/>
        <v>151.25</v>
      </c>
    </row>
    <row r="26" spans="1:9" x14ac:dyDescent="0.15">
      <c r="D26" s="16"/>
    </row>
    <row r="27" spans="1:9" x14ac:dyDescent="0.15">
      <c r="A27" t="s">
        <v>57</v>
      </c>
      <c r="B27" t="s">
        <v>58</v>
      </c>
      <c r="D27" s="16"/>
    </row>
    <row r="28" spans="1:9" x14ac:dyDescent="0.15">
      <c r="A28" t="s">
        <v>49</v>
      </c>
      <c r="B28" t="s">
        <v>51</v>
      </c>
      <c r="C28" s="3">
        <f>1*60^2/(青時間+赤時間)</f>
        <v>31.304347826086957</v>
      </c>
      <c r="D28" s="16" t="s">
        <v>50</v>
      </c>
      <c r="E28" s="3">
        <f>1*60^2/(青時間+赤時間)</f>
        <v>31.304347826086957</v>
      </c>
      <c r="F28" s="3">
        <f>1*60^2/(青時間+赤時間)</f>
        <v>31.304347826086957</v>
      </c>
      <c r="G28" s="3">
        <f>1*60^2/(青時間+赤時間)</f>
        <v>31.304347826086957</v>
      </c>
      <c r="H28" s="3">
        <f>1*60^2/(青時間+赤時間)</f>
        <v>31.304347826086957</v>
      </c>
      <c r="I28" s="3">
        <f>1*60^2/(青時間+赤時間)</f>
        <v>31.304347826086957</v>
      </c>
    </row>
    <row r="29" spans="1:9" x14ac:dyDescent="0.15">
      <c r="A29" t="s">
        <v>39</v>
      </c>
      <c r="B29" t="s">
        <v>33</v>
      </c>
      <c r="C29" s="4">
        <f>1*$C$16</f>
        <v>0.65217391304347827</v>
      </c>
      <c r="D29" s="16" t="s">
        <v>36</v>
      </c>
      <c r="E29" s="4">
        <f t="shared" ref="E29:I29" si="3">1*$C$16</f>
        <v>0.65217391304347827</v>
      </c>
      <c r="F29" s="4">
        <f t="shared" si="3"/>
        <v>0.65217391304347827</v>
      </c>
      <c r="G29" s="4">
        <f t="shared" si="3"/>
        <v>0.65217391304347827</v>
      </c>
      <c r="H29" s="4">
        <f t="shared" si="3"/>
        <v>0.65217391304347827</v>
      </c>
      <c r="I29" s="4">
        <f t="shared" si="3"/>
        <v>0.65217391304347827</v>
      </c>
    </row>
    <row r="30" spans="1:9" x14ac:dyDescent="0.15">
      <c r="B30" t="s">
        <v>34</v>
      </c>
      <c r="C30" s="3">
        <f>C29*60</f>
        <v>39.130434782608695</v>
      </c>
      <c r="D30" s="16" t="s">
        <v>37</v>
      </c>
      <c r="E30" s="3">
        <f t="shared" ref="E30:I31" si="4">E29*60</f>
        <v>39.130434782608695</v>
      </c>
      <c r="F30" s="3">
        <f t="shared" si="4"/>
        <v>39.130434782608695</v>
      </c>
      <c r="G30" s="3">
        <f t="shared" si="4"/>
        <v>39.130434782608695</v>
      </c>
      <c r="H30" s="3">
        <f t="shared" si="4"/>
        <v>39.130434782608695</v>
      </c>
      <c r="I30" s="3">
        <f t="shared" si="4"/>
        <v>39.130434782608695</v>
      </c>
    </row>
    <row r="31" spans="1:9" x14ac:dyDescent="0.15">
      <c r="B31" t="s">
        <v>35</v>
      </c>
      <c r="C31" s="7">
        <f>C30*60</f>
        <v>2347.8260869565215</v>
      </c>
      <c r="D31" s="16" t="s">
        <v>38</v>
      </c>
      <c r="E31" s="7">
        <f t="shared" si="4"/>
        <v>2347.8260869565215</v>
      </c>
      <c r="F31" s="7">
        <f t="shared" si="4"/>
        <v>2347.8260869565215</v>
      </c>
      <c r="G31" s="7">
        <f t="shared" si="4"/>
        <v>2347.8260869565215</v>
      </c>
      <c r="H31" s="7">
        <f t="shared" si="4"/>
        <v>2347.8260869565215</v>
      </c>
      <c r="I31" s="7">
        <f t="shared" si="4"/>
        <v>2347.8260869565215</v>
      </c>
    </row>
    <row r="32" spans="1:9" x14ac:dyDescent="0.15">
      <c r="D32" s="16"/>
    </row>
    <row r="33" spans="1:9" x14ac:dyDescent="0.15">
      <c r="A33" t="s">
        <v>40</v>
      </c>
      <c r="B33" t="s">
        <v>41</v>
      </c>
      <c r="C33" s="3">
        <f>車両速度*C29</f>
        <v>16.304347826086957</v>
      </c>
      <c r="D33" s="16" t="s">
        <v>42</v>
      </c>
      <c r="E33" s="3">
        <f>車両速度*E29</f>
        <v>16.304347826086957</v>
      </c>
      <c r="F33" s="3">
        <f>車両速度*F29</f>
        <v>16.304347826086957</v>
      </c>
      <c r="G33" s="3">
        <f>車両速度*G29</f>
        <v>16.304347826086957</v>
      </c>
      <c r="H33" s="3">
        <f>車両速度*H29</f>
        <v>16.304347826086957</v>
      </c>
      <c r="I33" s="3">
        <f>車両速度*I29</f>
        <v>16.304347826086957</v>
      </c>
    </row>
    <row r="34" spans="1:9" x14ac:dyDescent="0.15">
      <c r="D34" s="16"/>
    </row>
    <row r="35" spans="1:9" ht="56.25" x14ac:dyDescent="0.15">
      <c r="A35" t="s">
        <v>52</v>
      </c>
      <c r="B35" t="s">
        <v>56</v>
      </c>
      <c r="C35" s="3">
        <f>C25*C28</f>
        <v>789.13043478260863</v>
      </c>
      <c r="D35" s="17" t="s">
        <v>53</v>
      </c>
      <c r="E35" s="7">
        <f t="shared" ref="E35:I35" si="5">E25*E28</f>
        <v>1578.2608695652173</v>
      </c>
      <c r="F35" s="7">
        <f t="shared" si="5"/>
        <v>2367.391304347826</v>
      </c>
      <c r="G35" s="7">
        <f t="shared" si="5"/>
        <v>3156.5217391304345</v>
      </c>
      <c r="H35" s="7">
        <f t="shared" si="5"/>
        <v>3945.652173913043</v>
      </c>
      <c r="I35" s="7">
        <f t="shared" si="5"/>
        <v>4734.782608695652</v>
      </c>
    </row>
    <row r="40" spans="1:9" x14ac:dyDescent="0.15">
      <c r="A40" t="s">
        <v>67</v>
      </c>
      <c r="C40" t="s">
        <v>77</v>
      </c>
      <c r="D40" t="s">
        <v>76</v>
      </c>
    </row>
    <row r="41" spans="1:9" x14ac:dyDescent="0.15">
      <c r="A41" t="s">
        <v>71</v>
      </c>
      <c r="C41" s="22">
        <f>INT(MID(C$40,4,2))/100*230</f>
        <v>115</v>
      </c>
      <c r="D41" s="22">
        <f>INT(MID(D$40,4,2))/100*230</f>
        <v>184</v>
      </c>
      <c r="E41" t="s">
        <v>73</v>
      </c>
    </row>
    <row r="42" spans="1:9" x14ac:dyDescent="0.15">
      <c r="A42" t="s">
        <v>72</v>
      </c>
      <c r="C42" s="22">
        <f>INT(MID(C$40,4,2))/100*150</f>
        <v>75</v>
      </c>
      <c r="D42" s="22">
        <f>INT(MID(D$40,4,2))/100*150</f>
        <v>120</v>
      </c>
      <c r="E42" t="s">
        <v>74</v>
      </c>
    </row>
    <row r="43" spans="1:9" x14ac:dyDescent="0.15">
      <c r="A43" t="s">
        <v>68</v>
      </c>
      <c r="C43">
        <v>58</v>
      </c>
      <c r="D43" t="s">
        <v>75</v>
      </c>
      <c r="F43" s="5">
        <v>68</v>
      </c>
      <c r="G43" t="s">
        <v>78</v>
      </c>
    </row>
    <row r="44" spans="1:9" x14ac:dyDescent="0.15">
      <c r="A44" t="s">
        <v>69</v>
      </c>
      <c r="G44" t="s">
        <v>79</v>
      </c>
    </row>
    <row r="45" spans="1:9" x14ac:dyDescent="0.15">
      <c r="A45" t="s">
        <v>70</v>
      </c>
      <c r="C45">
        <v>32</v>
      </c>
      <c r="D45" t="s">
        <v>75</v>
      </c>
      <c r="F45" s="5">
        <v>42</v>
      </c>
      <c r="G45" t="s">
        <v>80</v>
      </c>
    </row>
    <row r="46" spans="1:9" x14ac:dyDescent="0.15">
      <c r="A46" t="s">
        <v>69</v>
      </c>
    </row>
  </sheetData>
  <phoneticPr fontId="1"/>
  <dataValidations count="5">
    <dataValidation type="list" allowBlank="1" showInputMessage="1" showErrorMessage="1" sqref="C11">
      <formula1>Lst信号機間隔</formula1>
    </dataValidation>
    <dataValidation type="list" allowBlank="1" showInputMessage="1" showErrorMessage="1" sqref="P5:P13 C6">
      <formula1>$P$5:$P$13</formula1>
    </dataValidation>
    <dataValidation type="list" allowBlank="1" showInputMessage="1" showErrorMessage="1" sqref="T5:T15 C9">
      <formula1>$T$5:$T$15</formula1>
    </dataValidation>
    <dataValidation type="list" allowBlank="1" showInputMessage="1" showErrorMessage="1" sqref="N5:N11 C14">
      <formula1>$N$5:$N$11</formula1>
    </dataValidation>
    <dataValidation type="list" allowBlank="1" showInputMessage="1" showErrorMessage="1" sqref="C4 L5:L12">
      <formula1>Lst対象区間長</formula1>
    </dataValidation>
  </dataValidations>
  <hyperlinks>
    <hyperlink ref="E2:K2" r:id="rId1" display="78server/sapp/assess/AssessTraffic_SignalTiming_AARoadParty01.htm"/>
    <hyperlink ref="E3:K3" r:id="rId2" display="78server/sapp/assess/AssessTraffic_SignalTiming_AARoadParty01xlsx"/>
  </hyperlinks>
  <pageMargins left="0.7" right="0.7" top="0.75" bottom="0.75" header="0.3" footer="0.3"/>
  <pageSetup paperSize="9" orientation="landscape" horizontalDpi="4294967293" verticalDpi="1200" r:id="rId3"/>
  <ignoredErrors>
    <ignoredError sqref="E23:I23" formula="1"/>
  </ignoredErrors>
  <drawing r:id="rId4"/>
  <webPublishItems count="2">
    <webPublishItem id="16879" divId="AssessTraffic_SignalTiming_AARoadParty01_16879" sourceType="sheet" destinationFile="C:\Users\Miyazaki\Documents\0miya\78server\sapp\info\AssessTraffic\AssessTraffic_SignalTiming_AARoadParty01.htm"/>
    <webPublishItem id="13624" divId="AA道路会01_13624" sourceType="range" sourceRef="A1:J1048576" destinationFile="C:\Users\Miyazaki\Documents\0miya\78server\sapp\info\AssessTraffic\AssessTraffic_SignalTiming_AARoadParty0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15</vt:i4>
      </vt:variant>
    </vt:vector>
  </HeadingPairs>
  <TitlesOfParts>
    <vt:vector size="16" baseType="lpstr">
      <vt:lpstr>行動履歴</vt:lpstr>
      <vt:lpstr>Lst車両間隔</vt:lpstr>
      <vt:lpstr>Lst車両速度</vt:lpstr>
      <vt:lpstr>Lst信号機間隔</vt:lpstr>
      <vt:lpstr>Lst青時間</vt:lpstr>
      <vt:lpstr>Lst対象区間長</vt:lpstr>
      <vt:lpstr>区間長</vt:lpstr>
      <vt:lpstr>車両間隔</vt:lpstr>
      <vt:lpstr>車両速度</vt:lpstr>
      <vt:lpstr>信号間隔</vt:lpstr>
      <vt:lpstr>信号機間隔</vt:lpstr>
      <vt:lpstr>青時間</vt:lpstr>
      <vt:lpstr>青時間比率</vt:lpstr>
      <vt:lpstr>赤時間</vt:lpstr>
      <vt:lpstr>対象区間</vt:lpstr>
      <vt:lpstr>対象区間長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Miyazaki</dc:creator>
  <cp:lastModifiedBy>Miya</cp:lastModifiedBy>
  <cp:lastPrinted>2015-06-18T11:12:10Z</cp:lastPrinted>
  <dcterms:created xsi:type="dcterms:W3CDTF">2015-03-18T03:14:08Z</dcterms:created>
  <dcterms:modified xsi:type="dcterms:W3CDTF">2016-01-10T07:57:20Z</dcterms:modified>
</cp:coreProperties>
</file>